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27.07\сессии на сайт\сессии на сайт\34 сессия 29.06.2022\Решение №3 о бюджете\"/>
    </mc:Choice>
  </mc:AlternateContent>
  <bookViews>
    <workbookView xWindow="0" yWindow="0" windowWidth="24435" windowHeight="10665" activeTab="5"/>
  </bookViews>
  <sheets>
    <sheet name="данные" sheetId="8" r:id="rId1"/>
    <sheet name="0503117 Отчет об исп" sheetId="1" r:id="rId2"/>
    <sheet name="движки" sheetId="9" r:id="rId3"/>
    <sheet name="прил_1" sheetId="2" r:id="rId4"/>
    <sheet name="прил_2" sheetId="3" r:id="rId5"/>
    <sheet name="прил_3" sheetId="4" r:id="rId6"/>
    <sheet name="прил_4" sheetId="5" r:id="rId7"/>
    <sheet name="прил_5" sheetId="6" r:id="rId8"/>
    <sheet name="прил_6" sheetId="7" r:id="rId9"/>
  </sheets>
  <definedNames>
    <definedName name="OLE_LINK3" localSheetId="5">прил_3!#REF!</definedName>
    <definedName name="OLE_LINK3" localSheetId="8">прил_6!#REF!</definedName>
    <definedName name="_xlnm.Print_Area" localSheetId="4">прил_2!$A$2:$F$62</definedName>
    <definedName name="_xlnm.Print_Area" localSheetId="5">прил_3!$A$1:$G$281</definedName>
    <definedName name="_xlnm.Print_Area" localSheetId="7">прил_5!$A$1:$C$28</definedName>
    <definedName name="_xlnm.Print_Area" localSheetId="8">прил_6!$A$1:$D$194</definedName>
  </definedNames>
  <calcPr calcId="162913"/>
</workbook>
</file>

<file path=xl/calcChain.xml><?xml version="1.0" encoding="utf-8"?>
<calcChain xmlns="http://schemas.openxmlformats.org/spreadsheetml/2006/main">
  <c r="L28" i="9" l="1"/>
  <c r="D165" i="7" l="1"/>
  <c r="D166" i="7"/>
  <c r="D39" i="7"/>
  <c r="D124" i="7"/>
  <c r="G158" i="4"/>
  <c r="G165" i="4" l="1"/>
  <c r="F37" i="3"/>
  <c r="W97" i="1" l="1"/>
  <c r="W99" i="1"/>
  <c r="D91" i="7" l="1"/>
  <c r="G93" i="4"/>
  <c r="G94" i="4"/>
  <c r="G184" i="4" l="1"/>
  <c r="G164" i="4"/>
  <c r="S12" i="1" l="1"/>
  <c r="W21" i="1"/>
  <c r="G54" i="4" l="1"/>
  <c r="G63" i="4"/>
  <c r="W118" i="1" l="1"/>
  <c r="W110" i="1" l="1"/>
  <c r="W111" i="1"/>
  <c r="W112" i="1"/>
  <c r="W113" i="1"/>
  <c r="W114" i="1"/>
  <c r="W115" i="1"/>
  <c r="W117" i="1"/>
  <c r="W119" i="1"/>
  <c r="W120" i="1"/>
  <c r="W121" i="1"/>
  <c r="W122" i="1"/>
  <c r="W123" i="1"/>
  <c r="W124" i="1"/>
  <c r="W125" i="1"/>
  <c r="W96" i="1"/>
  <c r="W98" i="1"/>
  <c r="W100" i="1"/>
  <c r="W101" i="1"/>
  <c r="W102" i="1"/>
  <c r="W103" i="1"/>
  <c r="W104" i="1"/>
  <c r="W105" i="1"/>
  <c r="W106" i="1"/>
  <c r="W107" i="1"/>
  <c r="W108" i="1"/>
  <c r="W109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50" i="1"/>
  <c r="W51" i="1"/>
  <c r="W52" i="1"/>
  <c r="W53" i="1"/>
  <c r="W54" i="1"/>
  <c r="W55" i="1"/>
  <c r="W56" i="1"/>
  <c r="W57" i="1"/>
  <c r="W58" i="1"/>
  <c r="W59" i="1"/>
  <c r="W60" i="1"/>
  <c r="W62" i="1"/>
  <c r="W64" i="1"/>
  <c r="W65" i="1"/>
  <c r="W66" i="1"/>
  <c r="W67" i="1"/>
  <c r="W68" i="1"/>
  <c r="W69" i="1"/>
  <c r="W71" i="1"/>
  <c r="D79" i="7" l="1"/>
  <c r="D78" i="7" s="1"/>
  <c r="D77" i="7" s="1"/>
  <c r="D92" i="7"/>
  <c r="W37" i="1" l="1"/>
  <c r="W39" i="1"/>
  <c r="W40" i="1"/>
  <c r="W41" i="1"/>
  <c r="W42" i="1"/>
  <c r="W43" i="1"/>
  <c r="W44" i="1"/>
  <c r="W29" i="1"/>
  <c r="W30" i="1"/>
  <c r="W31" i="1"/>
  <c r="W32" i="1"/>
  <c r="W33" i="1"/>
  <c r="W34" i="1"/>
  <c r="W35" i="1"/>
  <c r="W36" i="1"/>
  <c r="W20" i="1"/>
  <c r="W22" i="1"/>
  <c r="W23" i="1"/>
  <c r="W24" i="1"/>
  <c r="W25" i="1"/>
  <c r="W26" i="1"/>
  <c r="W27" i="1"/>
  <c r="W28" i="1"/>
  <c r="W16" i="1"/>
  <c r="W17" i="1"/>
  <c r="W18" i="1"/>
  <c r="W19" i="1"/>
  <c r="W15" i="1"/>
  <c r="W13" i="1"/>
  <c r="C14" i="8" l="1"/>
  <c r="G147" i="4" l="1"/>
  <c r="G181" i="4"/>
  <c r="D101" i="7" l="1"/>
  <c r="D97" i="7"/>
  <c r="D98" i="7"/>
  <c r="D99" i="7"/>
  <c r="D100" i="7"/>
  <c r="D75" i="7"/>
  <c r="D90" i="7"/>
  <c r="D80" i="7"/>
  <c r="D81" i="7"/>
  <c r="D82" i="7"/>
  <c r="D83" i="7"/>
  <c r="D84" i="7"/>
  <c r="D85" i="7"/>
  <c r="D86" i="7"/>
  <c r="D156" i="7"/>
  <c r="D153" i="7" s="1"/>
  <c r="D140" i="7"/>
  <c r="D141" i="7"/>
  <c r="D142" i="7"/>
  <c r="D143" i="7"/>
  <c r="D144" i="7"/>
  <c r="D145" i="7"/>
  <c r="D146" i="7"/>
  <c r="D147" i="7"/>
  <c r="D148" i="7"/>
  <c r="D149" i="7"/>
  <c r="D88" i="7" l="1"/>
  <c r="D89" i="7" s="1"/>
  <c r="D154" i="7"/>
  <c r="D155" i="7"/>
  <c r="G53" i="4"/>
  <c r="H20" i="2" l="1"/>
  <c r="H18" i="2"/>
  <c r="H45" i="2"/>
  <c r="H27" i="2"/>
  <c r="H23" i="2"/>
  <c r="H22" i="2"/>
  <c r="H21" i="2" s="1"/>
  <c r="H16" i="2"/>
  <c r="G20" i="4" l="1"/>
  <c r="G95" i="4"/>
  <c r="H34" i="2" l="1"/>
  <c r="H31" i="2"/>
  <c r="H29" i="2"/>
  <c r="H28" i="2" s="1"/>
  <c r="S138" i="1" l="1"/>
  <c r="S49" i="1" l="1"/>
  <c r="S139" i="1" l="1"/>
  <c r="S126" i="1"/>
  <c r="D24" i="7"/>
  <c r="D182" i="7"/>
  <c r="D106" i="7"/>
  <c r="G258" i="4" l="1"/>
  <c r="G120" i="4"/>
  <c r="H44" i="2"/>
  <c r="A3" i="7"/>
  <c r="A4" i="7"/>
  <c r="A3" i="6"/>
  <c r="A4" i="6"/>
  <c r="B3" i="5"/>
  <c r="B4" i="5"/>
  <c r="B3" i="4"/>
  <c r="B4" i="4"/>
  <c r="B4" i="3"/>
  <c r="B5" i="3"/>
  <c r="F3" i="2"/>
  <c r="F4" i="2"/>
  <c r="F5" i="2"/>
  <c r="C11" i="8"/>
  <c r="A2" i="7" s="1"/>
  <c r="F2" i="2" l="1"/>
  <c r="B6" i="3"/>
  <c r="B5" i="4"/>
  <c r="B5" i="5"/>
  <c r="A5" i="6"/>
  <c r="A5" i="7"/>
  <c r="B3" i="3"/>
  <c r="B2" i="4"/>
  <c r="B2" i="5"/>
  <c r="A2" i="6"/>
  <c r="D49" i="7"/>
  <c r="D62" i="7"/>
  <c r="D68" i="7"/>
  <c r="D67" i="7" s="1"/>
  <c r="D66" i="7" s="1"/>
  <c r="D74" i="7"/>
  <c r="D96" i="7"/>
  <c r="D95" i="7" s="1"/>
  <c r="D107" i="7"/>
  <c r="D105" i="7" s="1"/>
  <c r="D114" i="7"/>
  <c r="D113" i="7" s="1"/>
  <c r="D112" i="7" s="1"/>
  <c r="D120" i="7"/>
  <c r="D123" i="7"/>
  <c r="D122" i="7" s="1"/>
  <c r="D121" i="7" s="1"/>
  <c r="D128" i="7"/>
  <c r="D131" i="7"/>
  <c r="D134" i="7"/>
  <c r="D133" i="7" s="1"/>
  <c r="D132" i="7" s="1"/>
  <c r="D137" i="7"/>
  <c r="D136" i="7" s="1"/>
  <c r="D135" i="7" s="1"/>
  <c r="D160" i="7"/>
  <c r="D159" i="7" s="1"/>
  <c r="D158" i="7" s="1"/>
  <c r="D157" i="7" s="1"/>
  <c r="D164" i="7"/>
  <c r="D173" i="7"/>
  <c r="D174" i="7"/>
  <c r="D183" i="7"/>
  <c r="D181" i="7" s="1"/>
  <c r="D180" i="7" s="1"/>
  <c r="D179" i="7" s="1"/>
  <c r="D18" i="7"/>
  <c r="D61" i="7"/>
  <c r="D60" i="7"/>
  <c r="D59" i="7" s="1"/>
  <c r="D58" i="7"/>
  <c r="D57" i="7"/>
  <c r="D53" i="7"/>
  <c r="D52" i="7" s="1"/>
  <c r="D51" i="7" s="1"/>
  <c r="D50" i="7" s="1"/>
  <c r="D48" i="7"/>
  <c r="D44" i="7"/>
  <c r="D43" i="7" s="1"/>
  <c r="D42" i="7" s="1"/>
  <c r="D41" i="7" s="1"/>
  <c r="D40" i="7" s="1"/>
  <c r="D38" i="7"/>
  <c r="D36" i="7"/>
  <c r="D23" i="7"/>
  <c r="D20" i="7" s="1"/>
  <c r="D118" i="7"/>
  <c r="D116" i="7"/>
  <c r="D115" i="7" s="1"/>
  <c r="D109" i="7"/>
  <c r="D108" i="7" s="1"/>
  <c r="D94" i="7"/>
  <c r="D87" i="7" s="1"/>
  <c r="D32" i="7"/>
  <c r="D31" i="7" s="1"/>
  <c r="D30" i="7" s="1"/>
  <c r="D29" i="7" s="1"/>
  <c r="D27" i="7"/>
  <c r="D26" i="7" s="1"/>
  <c r="D25" i="7" s="1"/>
  <c r="C23" i="5"/>
  <c r="C21" i="5"/>
  <c r="C19" i="5"/>
  <c r="C18" i="5"/>
  <c r="C14" i="5"/>
  <c r="C12" i="5"/>
  <c r="G259" i="4"/>
  <c r="G257" i="4" s="1"/>
  <c r="G216" i="4"/>
  <c r="G215" i="4"/>
  <c r="G210" i="4"/>
  <c r="G203" i="4"/>
  <c r="G202" i="4"/>
  <c r="G196" i="4"/>
  <c r="G195" i="4" s="1"/>
  <c r="G194" i="4" s="1"/>
  <c r="G193" i="4" s="1"/>
  <c r="G192" i="4" s="1"/>
  <c r="G191" i="4" s="1"/>
  <c r="G188" i="4"/>
  <c r="G180" i="4"/>
  <c r="G179" i="4" s="1"/>
  <c r="G178" i="4"/>
  <c r="G177" i="4" s="1"/>
  <c r="G176" i="4" s="1"/>
  <c r="G172" i="4"/>
  <c r="G171" i="4" s="1"/>
  <c r="G170" i="4" s="1"/>
  <c r="G169" i="4"/>
  <c r="G163" i="4"/>
  <c r="G150" i="4"/>
  <c r="G149" i="4" s="1"/>
  <c r="G140" i="4"/>
  <c r="G139" i="4" s="1"/>
  <c r="G138" i="4" s="1"/>
  <c r="G122" i="4"/>
  <c r="G121" i="4" s="1"/>
  <c r="G117" i="4"/>
  <c r="G116" i="4" s="1"/>
  <c r="G115" i="4" s="1"/>
  <c r="G114" i="4" s="1"/>
  <c r="G113" i="4" s="1"/>
  <c r="G112" i="4"/>
  <c r="G111" i="4" s="1"/>
  <c r="G110" i="4"/>
  <c r="G100" i="4"/>
  <c r="G99" i="4" s="1"/>
  <c r="G98" i="4" s="1"/>
  <c r="G97" i="4" s="1"/>
  <c r="G96" i="4" s="1"/>
  <c r="G90" i="4"/>
  <c r="G87" i="4"/>
  <c r="G70" i="4"/>
  <c r="G69" i="4"/>
  <c r="G62" i="4"/>
  <c r="G61" i="4" s="1"/>
  <c r="G59" i="4"/>
  <c r="G58" i="4" s="1"/>
  <c r="G57" i="4" s="1"/>
  <c r="G56" i="4" s="1"/>
  <c r="G48" i="4"/>
  <c r="G47" i="4" s="1"/>
  <c r="G46" i="4" s="1"/>
  <c r="G45" i="4" s="1"/>
  <c r="G44" i="4" s="1"/>
  <c r="G38" i="4"/>
  <c r="G37" i="4" s="1"/>
  <c r="G36" i="4" s="1"/>
  <c r="G35" i="4" s="1"/>
  <c r="G34" i="4" s="1"/>
  <c r="G26" i="4"/>
  <c r="G30" i="4"/>
  <c r="G29" i="4" s="1"/>
  <c r="G28" i="4"/>
  <c r="G27" i="4"/>
  <c r="G25" i="4"/>
  <c r="G19" i="4"/>
  <c r="G18" i="4" s="1"/>
  <c r="G17" i="4" s="1"/>
  <c r="G16" i="4" s="1"/>
  <c r="C24" i="5"/>
  <c r="G275" i="4"/>
  <c r="G274" i="4" s="1"/>
  <c r="G273" i="4" s="1"/>
  <c r="G272" i="4" s="1"/>
  <c r="G251" i="4"/>
  <c r="G250" i="4" s="1"/>
  <c r="G249" i="4" s="1"/>
  <c r="G248" i="4" s="1"/>
  <c r="G207" i="4"/>
  <c r="G183" i="4"/>
  <c r="G182" i="4" s="1"/>
  <c r="G145" i="4"/>
  <c r="G144" i="4" s="1"/>
  <c r="G142" i="4"/>
  <c r="G141" i="4" s="1"/>
  <c r="G133" i="4"/>
  <c r="G132" i="4"/>
  <c r="G131" i="4" s="1"/>
  <c r="G88" i="4"/>
  <c r="G42" i="4"/>
  <c r="G41" i="4" s="1"/>
  <c r="G40" i="4" s="1"/>
  <c r="G39" i="4" s="1"/>
  <c r="G32" i="4"/>
  <c r="G31" i="4" s="1"/>
  <c r="F29" i="3"/>
  <c r="F50" i="3"/>
  <c r="F49" i="3" s="1"/>
  <c r="F45" i="3"/>
  <c r="F44" i="3" s="1"/>
  <c r="F38" i="3"/>
  <c r="F33" i="3"/>
  <c r="F34" i="3"/>
  <c r="F31" i="3"/>
  <c r="F25" i="3"/>
  <c r="F24" i="3" s="1"/>
  <c r="F20" i="3"/>
  <c r="F19" i="3"/>
  <c r="F15" i="3"/>
  <c r="H42" i="2"/>
  <c r="H41" i="2"/>
  <c r="H39" i="2"/>
  <c r="H38" i="2"/>
  <c r="H37" i="2"/>
  <c r="H36" i="2"/>
  <c r="H33" i="2"/>
  <c r="H32" i="2"/>
  <c r="H26" i="2"/>
  <c r="H24" i="2"/>
  <c r="H15" i="2"/>
  <c r="H14" i="2"/>
  <c r="H13" i="2"/>
  <c r="AA16" i="1"/>
  <c r="P63" i="1"/>
  <c r="W63" i="1" s="1"/>
  <c r="P14" i="1"/>
  <c r="P38" i="1"/>
  <c r="P61" i="1"/>
  <c r="P70" i="1"/>
  <c r="P116" i="1"/>
  <c r="D71" i="7"/>
  <c r="P133" i="1"/>
  <c r="P134" i="1"/>
  <c r="W70" i="1" l="1"/>
  <c r="D76" i="7"/>
  <c r="G55" i="4"/>
  <c r="G52" i="4" s="1"/>
  <c r="D19" i="7"/>
  <c r="P49" i="1"/>
  <c r="W61" i="1"/>
  <c r="C22" i="5"/>
  <c r="W38" i="1"/>
  <c r="W116" i="1"/>
  <c r="D150" i="7"/>
  <c r="P12" i="1"/>
  <c r="P138" i="1" s="1"/>
  <c r="W14" i="1"/>
  <c r="H19" i="2"/>
  <c r="H17" i="2" s="1"/>
  <c r="G137" i="4"/>
  <c r="G136" i="4" s="1"/>
  <c r="D111" i="7"/>
  <c r="G162" i="4"/>
  <c r="G161" i="4" s="1"/>
  <c r="G160" i="4" s="1"/>
  <c r="G83" i="4"/>
  <c r="G71" i="4" s="1"/>
  <c r="G166" i="4"/>
  <c r="D127" i="7"/>
  <c r="D126" i="7" s="1"/>
  <c r="D125" i="7"/>
  <c r="G201" i="4"/>
  <c r="G168" i="4"/>
  <c r="G167" i="4" s="1"/>
  <c r="C22" i="6"/>
  <c r="F48" i="3"/>
  <c r="F47" i="3" s="1"/>
  <c r="D65" i="7"/>
  <c r="D56" i="7" s="1"/>
  <c r="D55" i="7" s="1"/>
  <c r="F21" i="3"/>
  <c r="F54" i="3"/>
  <c r="F53" i="3" s="1"/>
  <c r="D170" i="7"/>
  <c r="D163" i="7" s="1"/>
  <c r="D162" i="7" s="1"/>
  <c r="D161" i="7" s="1"/>
  <c r="G109" i="4"/>
  <c r="G148" i="4"/>
  <c r="C16" i="5"/>
  <c r="C25" i="5" s="1"/>
  <c r="D35" i="7"/>
  <c r="D34" i="7"/>
  <c r="G118" i="4"/>
  <c r="G24" i="4"/>
  <c r="G23" i="4" s="1"/>
  <c r="G22" i="4" s="1"/>
  <c r="G21" i="4" s="1"/>
  <c r="D17" i="7"/>
  <c r="D16" i="7" s="1"/>
  <c r="D15" i="7" s="1"/>
  <c r="D14" i="7" s="1"/>
  <c r="D37" i="7"/>
  <c r="D104" i="7"/>
  <c r="D139" i="7"/>
  <c r="D138" i="7" s="1"/>
  <c r="D167" i="7"/>
  <c r="D70" i="7"/>
  <c r="D69" i="7" s="1"/>
  <c r="H40" i="2"/>
  <c r="H43" i="2"/>
  <c r="F16" i="3"/>
  <c r="G211" i="4"/>
  <c r="G200" i="4" s="1"/>
  <c r="G256" i="4"/>
  <c r="G255" i="4" s="1"/>
  <c r="G254" i="4" s="1"/>
  <c r="G253" i="4" s="1"/>
  <c r="G214" i="4"/>
  <c r="G213" i="4" s="1"/>
  <c r="G244" i="4"/>
  <c r="G243" i="4" s="1"/>
  <c r="G242" i="4" s="1"/>
  <c r="G241" i="4" s="1"/>
  <c r="G240" i="4" s="1"/>
  <c r="G239" i="4" s="1"/>
  <c r="D22" i="7"/>
  <c r="D21" i="7" s="1"/>
  <c r="D172" i="7"/>
  <c r="D171" i="7" s="1"/>
  <c r="D73" i="7"/>
  <c r="D72" i="7" s="1"/>
  <c r="D47" i="7"/>
  <c r="D46" i="7" s="1"/>
  <c r="D45" i="7" s="1"/>
  <c r="G130" i="4"/>
  <c r="G126" i="4" s="1"/>
  <c r="G125" i="4" s="1"/>
  <c r="D103" i="7"/>
  <c r="G119" i="4"/>
  <c r="G68" i="4"/>
  <c r="G67" i="4" s="1"/>
  <c r="G66" i="4" s="1"/>
  <c r="G65" i="4" s="1"/>
  <c r="G64" i="4"/>
  <c r="F36" i="3"/>
  <c r="F32" i="3"/>
  <c r="H30" i="2"/>
  <c r="H25" i="2"/>
  <c r="H12" i="2"/>
  <c r="G159" i="4" l="1"/>
  <c r="G135" i="4" s="1"/>
  <c r="G198" i="4"/>
  <c r="G51" i="4"/>
  <c r="G50" i="4" s="1"/>
  <c r="D54" i="7"/>
  <c r="H35" i="2"/>
  <c r="D64" i="7"/>
  <c r="D63" i="7"/>
  <c r="G108" i="4"/>
  <c r="F14" i="3"/>
  <c r="G197" i="4"/>
  <c r="G199" i="4"/>
  <c r="W12" i="1"/>
  <c r="G129" i="4"/>
  <c r="G128" i="4" s="1"/>
  <c r="G127" i="4" s="1"/>
  <c r="H11" i="2"/>
  <c r="G49" i="4" l="1"/>
  <c r="G15" i="4" s="1"/>
  <c r="D13" i="7"/>
  <c r="H47" i="2"/>
  <c r="G101" i="4"/>
  <c r="P139" i="1"/>
  <c r="C23" i="6" s="1"/>
  <c r="P126" i="1"/>
  <c r="F30" i="3"/>
  <c r="F27" i="3" s="1"/>
  <c r="F57" i="3" s="1"/>
  <c r="C13" i="6" l="1"/>
  <c r="C21" i="6" s="1"/>
  <c r="P131" i="1"/>
  <c r="P137" i="1" s="1"/>
  <c r="W49" i="1"/>
  <c r="G91" i="4"/>
  <c r="S131" i="1"/>
  <c r="S137" i="1" s="1"/>
  <c r="W137" i="1" l="1"/>
  <c r="G14" i="4"/>
  <c r="G13" i="4" s="1"/>
</calcChain>
</file>

<file path=xl/sharedStrings.xml><?xml version="1.0" encoding="utf-8"?>
<sst xmlns="http://schemas.openxmlformats.org/spreadsheetml/2006/main" count="2180" uniqueCount="711">
  <si>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</si>
  <si>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</si>
  <si>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</si>
  <si>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</si>
  <si>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</si>
  <si>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</si>
  <si>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Администрация Кировского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</si>
  <si>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</si>
  <si>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</si>
  <si>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</si>
  <si>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</si>
  <si>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Администрации Кировского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</si>
  <si>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</si>
  <si>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</si>
  <si>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</si>
  <si>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</si>
  <si>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</si>
  <si>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</si>
  <si>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</si>
  <si>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</si>
  <si>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</si>
  <si>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</si>
  <si>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</si>
  <si>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</si>
  <si>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</si>
  <si>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</si>
  <si>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</si>
  <si>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</si>
  <si>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</si>
  <si>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</si>
  <si>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</si>
  <si>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</si>
  <si>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</si>
  <si>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</si>
  <si>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</si>
  <si>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</si>
  <si>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</si>
  <si>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</si>
  <si>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</si>
  <si>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</si>
  <si>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</si>
  <si>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</si>
  <si>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</si>
  <si>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</si>
  <si>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</si>
  <si>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</si>
  <si>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</si>
  <si>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</si>
  <si>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</si>
  <si>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</si>
  <si>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</si>
  <si>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</si>
  <si>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</si>
  <si>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</si>
  <si>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</si>
  <si>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</si>
  <si>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</si>
  <si>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</si>
  <si>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</si>
  <si>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</si>
  <si>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</si>
  <si>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</si>
  <si>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992 11302995 10 0000 130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</si>
  <si>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</si>
  <si>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</si>
  <si>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</si>
  <si>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</si>
  <si>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</si>
  <si>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</si>
  <si>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</si>
  <si>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</si>
  <si>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</si>
  <si>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</si>
  <si>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</si>
  <si>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</si>
  <si>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</si>
  <si>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</si>
  <si>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</si>
  <si>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</si>
  <si>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</si>
  <si>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992 20240014 10 0000 150</t>
  </si>
  <si>
    <t>992 20249999 10 0000 150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</si>
  <si>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</si>
  <si>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</si>
  <si>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</si>
  <si>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</si>
  <si>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</si>
  <si>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</si>
  <si>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</si>
  <si>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</si>
  <si>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</si>
  <si>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992 0102 5210000190 121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</si>
  <si>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</si>
  <si>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992 0102 5210000190 129</t>
  </si>
  <si>
    <t>992 0104 5310000190 121</t>
  </si>
  <si>
    <t>992 0104 5310000190 129</t>
  </si>
  <si>
    <t>Прочая закупка товаров, работ и услуг</t>
  </si>
  <si>
    <t>992 0104 5310000190 244</t>
  </si>
  <si>
    <t>Иные межбюджетные трансферты</t>
  </si>
  <si>
    <t>992 0104 5310000190 540</t>
  </si>
  <si>
    <t>Уплата налога на имущество организаций и земельного налога</t>
  </si>
  <si>
    <t>992 0104 5310000190 851</t>
  </si>
  <si>
    <t>Уплата прочих налогов, сборов</t>
  </si>
  <si>
    <t>992 0104 5310000190 852</t>
  </si>
  <si>
    <t>Уплата иных платежей</t>
  </si>
  <si>
    <t>992 0104 5310000190 853</t>
  </si>
  <si>
    <t>992 0104 5320060190 244</t>
  </si>
  <si>
    <t>992 0106 6320000190 540</t>
  </si>
  <si>
    <t>Специальные расходы</t>
  </si>
  <si>
    <t>992 0107 5360010590 880</t>
  </si>
  <si>
    <t>Резервные средства</t>
  </si>
  <si>
    <t>992 0111 5330020590 870</t>
  </si>
  <si>
    <t>992 0113 5340010040 244</t>
  </si>
  <si>
    <t>Фонд оплаты труда учреждений</t>
  </si>
  <si>
    <t>992 0113 5350000590 111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</si>
  <si>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</si>
  <si>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992 0113 5350000590 119</t>
  </si>
  <si>
    <t>992 0113 5350000590 244</t>
  </si>
  <si>
    <t>992 0113 5350000590 851</t>
  </si>
  <si>
    <t>992 0113 5350000590 852</t>
  </si>
  <si>
    <t>992 0113 5350000590 853</t>
  </si>
  <si>
    <t>992 0113 5410010020 244</t>
  </si>
  <si>
    <t>992 0203 5110051180 121</t>
  </si>
  <si>
    <t>992 0203 5110051180 129</t>
  </si>
  <si>
    <t>992 0203 5110051180 244</t>
  </si>
  <si>
    <t>992 0310 5570010390 244</t>
  </si>
  <si>
    <t>992 0314 5580010080 244</t>
  </si>
  <si>
    <t>992 0409 3810115160 244</t>
  </si>
  <si>
    <t>992 0409 38101S2440 244</t>
  </si>
  <si>
    <t>992 0409 5720010150 244</t>
  </si>
  <si>
    <t>992 0412 1120115180 244</t>
  </si>
  <si>
    <t>992 0502 6020010270 244</t>
  </si>
  <si>
    <t>992 0502 6030010280 244</t>
  </si>
  <si>
    <t>992 0502 6070010780 540</t>
  </si>
  <si>
    <t>992 0503 6120010320 244</t>
  </si>
  <si>
    <t>992 0503 6140010340 244</t>
  </si>
  <si>
    <t>992 0503 6150010350 244</t>
  </si>
  <si>
    <t>992 0707 6430010460 244</t>
  </si>
  <si>
    <t>992 0801 6510000590 111</t>
  </si>
  <si>
    <t>Иные выплаты персоналу учреждений, за исключением фонда оплаты труда</t>
  </si>
  <si>
    <t>992 0801 6510000590 112</t>
  </si>
  <si>
    <t>992 0801 6510000590 119</t>
  </si>
  <si>
    <t>992 0801 6510000590 244</t>
  </si>
  <si>
    <t>992 0801 6510000590 851</t>
  </si>
  <si>
    <t>992 0801 6510000590 852</t>
  </si>
  <si>
    <t>992 0801 6510000590 853</t>
  </si>
  <si>
    <t>992 0801 6520000590 111</t>
  </si>
  <si>
    <t>992 0801 6520000590 119</t>
  </si>
  <si>
    <t>992 0801 6520000590 244</t>
  </si>
  <si>
    <t>Иные пенсии, социальные доплаты к пенсиям</t>
  </si>
  <si>
    <t>992 1001 5340040010 312</t>
  </si>
  <si>
    <t>992 1105 6910010440 244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</si>
  <si>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</si>
  <si>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</si>
  <si>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</si>
  <si>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</si>
  <si>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</si>
  <si>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</si>
  <si>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</si>
  <si>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</si>
  <si>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</si>
  <si>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Изменение прочих остатков денежных средств бюджетов</t>
  </si>
  <si>
    <t>992 01050201 10 0000 620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</si>
  <si>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</si>
  <si>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</si>
  <si>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</si>
  <si>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</si>
  <si>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</si>
  <si>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</si>
  <si>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</si>
  <si>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</si>
  <si>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</si>
  <si>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</si>
  <si>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</si>
  <si>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Леонов Е. В.</t>
  </si>
  <si>
    <t>(подпись)</t>
  </si>
  <si>
    <t>(расшифровка подписи)</t>
  </si>
  <si>
    <t>Исполнитель:</t>
  </si>
  <si>
    <t>(должность)</t>
  </si>
  <si>
    <t>992 0104 5310000190 247</t>
  </si>
  <si>
    <t>992 0409 4510115070 247</t>
  </si>
  <si>
    <t>992 0310 5550010490 244</t>
  </si>
  <si>
    <t>992 0310 5510010101 244</t>
  </si>
  <si>
    <t>992 0310 5510020590 244</t>
  </si>
  <si>
    <t>Иные межбюджетные трансферты, передаваемые бюджетам сельских поселений</t>
  </si>
  <si>
    <t>992 0502 6020011200 244</t>
  </si>
  <si>
    <t>992 0801 6510011200 244</t>
  </si>
  <si>
    <t>992 0503 6110010380 244</t>
  </si>
  <si>
    <t>182 10102010 01 1000 110</t>
  </si>
  <si>
    <t>182 10102020 01 1000 110</t>
  </si>
  <si>
    <t>992 0104 5310011200 244</t>
  </si>
  <si>
    <t>992 0310 5570020590 244</t>
  </si>
  <si>
    <t>992 0409 4510115070 244</t>
  </si>
  <si>
    <t>992 0801 6510000590 247</t>
  </si>
  <si>
    <t>992 20225555 10 0000 150</t>
  </si>
  <si>
    <t>Субсидии бюджетам сельских поселений на реализацию программ формирования современной городской среды</t>
  </si>
  <si>
    <t>энергосбережение</t>
  </si>
  <si>
    <t>малое предприн</t>
  </si>
  <si>
    <t>Остаток дорожного фонда</t>
  </si>
  <si>
    <t>992 0503 6150062980 244</t>
  </si>
  <si>
    <t>лимит по  0102+0104</t>
  </si>
  <si>
    <t>расход</t>
  </si>
  <si>
    <t>доходы</t>
  </si>
  <si>
    <t>на начало года</t>
  </si>
  <si>
    <t>остаток дорожного фонда</t>
  </si>
  <si>
    <t>992 0503 3710115550 244</t>
  </si>
  <si>
    <t>ПРИЛОЖЕНИЕ №1</t>
  </si>
  <si>
    <t xml:space="preserve">           Поступление доходов в бюджет</t>
  </si>
  <si>
    <t xml:space="preserve">           Кировского сельского поселения Славянского района</t>
  </si>
  <si>
    <t>Код</t>
  </si>
  <si>
    <t>Наименование доходов</t>
  </si>
  <si>
    <t>сумма</t>
  </si>
  <si>
    <t>1 00 00000 00 0000 000</t>
  </si>
  <si>
    <t>Налоговые и неналоговые доходы</t>
  </si>
  <si>
    <t xml:space="preserve">1 01 02000 01 0000 110 </t>
  </si>
  <si>
    <t>Налог на доходы физических лиц</t>
  </si>
  <si>
    <t xml:space="preserve">1 01 02010 01 0000 110 </t>
  </si>
  <si>
    <t xml:space="preserve">1 01 02020 01 0000 110 </t>
  </si>
  <si>
    <t xml:space="preserve">1 01 02030 01 0000 110 </t>
  </si>
  <si>
    <t xml:space="preserve">1 01 02040 01 0000 110 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</si>
  <si>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</si>
  <si>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</si>
  <si>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</si>
  <si>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</si>
  <si>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</si>
  <si>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</si>
  <si>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1 05 03000 01 0000 110</t>
  </si>
  <si>
    <t>1 05 03010 01 0000 110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</si>
  <si>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</si>
  <si>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</si>
  <si>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</si>
  <si>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</si>
  <si>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</si>
  <si>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</si>
  <si>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1 06 06043 10 0000 110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</si>
  <si>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</si>
  <si>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</si>
  <si>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</si>
  <si>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</si>
  <si>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1 13 00000 00 0000 130</t>
  </si>
  <si>
    <t>Доходы от оказания платных услуг и компенсации затрат государства</t>
  </si>
  <si>
    <t>1 13 01995 10 0000 130</t>
  </si>
  <si>
    <t>1 13 02995 10 0000 130</t>
  </si>
  <si>
    <t>1 16 00000 00 0000 140</t>
  </si>
  <si>
    <t>Штрафы, санкции, возмещение ущерба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</si>
  <si>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</si>
  <si>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</si>
  <si>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2 00 00000 00 0000 000</t>
  </si>
  <si>
    <t xml:space="preserve">Безвозмездные поступления </t>
  </si>
  <si>
    <t>2 02 15001 10 0000 150</t>
  </si>
  <si>
    <t>2 02 16001 10 0000 150</t>
  </si>
  <si>
    <t>2 02 25555 10 0000 150</t>
  </si>
  <si>
    <t>2 02 29999 10 0000 150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</si>
  <si>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</si>
  <si>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</si>
  <si>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</si>
  <si>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коммисариаты</t>
  </si>
  <si>
    <t>2 02 40014 10 0000 150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</si>
  <si>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</si>
  <si>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</si>
  <si>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</si>
  <si>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2 07 05030 10 0000 150</t>
  </si>
  <si>
    <t>Всего доходов</t>
  </si>
  <si>
    <t>Заместитель главы по финансово-</t>
  </si>
  <si>
    <t>экономической работе</t>
  </si>
  <si>
    <t xml:space="preserve">Заместитель главы по финансово -                                  </t>
  </si>
  <si>
    <t>Всего расходов</t>
  </si>
  <si>
    <t>01</t>
  </si>
  <si>
    <t>13</t>
  </si>
  <si>
    <t>Обслуживание государственного и муниципального долга</t>
  </si>
  <si>
    <t>00</t>
  </si>
  <si>
    <t>10</t>
  </si>
  <si>
    <t>Пенсионное обеспечение</t>
  </si>
  <si>
    <t>Социальная политика</t>
  </si>
  <si>
    <t>04</t>
  </si>
  <si>
    <t>08</t>
  </si>
  <si>
    <t>Периодическая печать и издания</t>
  </si>
  <si>
    <t>03</t>
  </si>
  <si>
    <t>Телевидение и радиовещание</t>
  </si>
  <si>
    <t>05</t>
  </si>
  <si>
    <t>11</t>
  </si>
  <si>
    <t>Другие вопросы в области физической культуры и спорта</t>
  </si>
  <si>
    <t>Физическая культура и спорт</t>
  </si>
  <si>
    <t xml:space="preserve">Культура </t>
  </si>
  <si>
    <t xml:space="preserve">  </t>
  </si>
  <si>
    <t>Культура и кинематография</t>
  </si>
  <si>
    <t>07</t>
  </si>
  <si>
    <t>Молодежная политика и оздоровление детей</t>
  </si>
  <si>
    <t>Образование</t>
  </si>
  <si>
    <t xml:space="preserve">Благоустройство </t>
  </si>
  <si>
    <t>02</t>
  </si>
  <si>
    <t>Комунальное хозяйство</t>
  </si>
  <si>
    <t>Жилищно-коммунальное хозяйство</t>
  </si>
  <si>
    <t>Жилищное хозяйство</t>
  </si>
  <si>
    <t>12</t>
  </si>
  <si>
    <t>Другие вопросы в области национальной экономики</t>
  </si>
  <si>
    <t>09</t>
  </si>
  <si>
    <t>Дорожное хозяйство (дорожные фонды)</t>
  </si>
  <si>
    <t>Национальная  экономика</t>
  </si>
  <si>
    <t>14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</si>
  <si>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</si>
  <si>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</si>
  <si>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Обеспечение безопасности людей на водных объектах, охране их жизни и здоровья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</si>
  <si>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</si>
  <si>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правоохранительня 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</si>
  <si>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</si>
  <si>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</si>
  <si>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</si>
  <si>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Резервные фонды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</si>
  <si>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</si>
  <si>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</si>
  <si>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</si>
  <si>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должностого лица субъекта РФ и муниципального образования</t>
  </si>
  <si>
    <t>Общегосударственные вопросы</t>
  </si>
  <si>
    <t>Функционирование высшего должностного лица</t>
  </si>
  <si>
    <t>Сумма</t>
  </si>
  <si>
    <t>ПР</t>
  </si>
  <si>
    <t>Рз</t>
  </si>
  <si>
    <r>
      <t xml:space="preserve">                                                                                </t>
    </r>
    <r>
      <rPr>
        <sz val="14"/>
        <rFont val="Times New Roman"/>
        <family val="1"/>
        <charset val="204"/>
      </rPr>
      <t>(тыс.руб.)</t>
    </r>
  </si>
  <si>
    <t>бюджетных ассигнований по разделам и подразделам</t>
  </si>
  <si>
    <t>Распределение</t>
  </si>
  <si>
    <t xml:space="preserve">Старший бухгалтер                                                          </t>
  </si>
  <si>
    <t>ПРИЛОЖЕНИЕ №3</t>
  </si>
  <si>
    <t>Кировского сельского поселения</t>
  </si>
  <si>
    <t>Славянского района</t>
  </si>
  <si>
    <t xml:space="preserve">расходов местного бюджета по ведомственной классификации расходов </t>
  </si>
  <si>
    <t xml:space="preserve">                                                                                                                          </t>
  </si>
  <si>
    <t xml:space="preserve"> (руб.)</t>
  </si>
  <si>
    <t>Главный распорядитель / Главный администратор / Наименование бюджетной классификации</t>
  </si>
  <si>
    <t>вед</t>
  </si>
  <si>
    <t>ЦСР</t>
  </si>
  <si>
    <t>ВР</t>
  </si>
  <si>
    <t>Сумма на год</t>
  </si>
  <si>
    <t>Всего</t>
  </si>
  <si>
    <t>Администрация Кировского сельского поселения Славянского района</t>
  </si>
  <si>
    <t>992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</si>
  <si>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</si>
  <si>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субъекта Российской Федерации и муниципального образования</t>
  </si>
  <si>
    <t>52 0 00 00000</t>
  </si>
  <si>
    <t>Высшее должностное лицо муниципального образования</t>
  </si>
  <si>
    <t>52 1 00 00000</t>
  </si>
  <si>
    <t>Расходы на обеспечение функций органов местного самоуправления</t>
  </si>
  <si>
    <t>52 1 00 00190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</si>
  <si>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</si>
  <si>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</si>
  <si>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</si>
  <si>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53 0 00 00000</t>
  </si>
  <si>
    <t xml:space="preserve">Обеспечение функционирования администрации муниципального образования </t>
  </si>
  <si>
    <t>53 1 00 00000</t>
  </si>
  <si>
    <t xml:space="preserve">Расходы на обеспечение функций органов местного самоуправления </t>
  </si>
  <si>
    <t>53 1 00 00190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</si>
  <si>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</si>
  <si>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</si>
  <si>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Иные межбюджетные асигнования</t>
  </si>
  <si>
    <t>800</t>
  </si>
  <si>
    <t>Поддержка мер по обеспечению сбалансированности бюджетов поселений</t>
  </si>
  <si>
    <t>53 1 00 11200</t>
  </si>
  <si>
    <t>244</t>
  </si>
  <si>
    <t>Осуществление отдельных полномочий Российской Федерации и государственных полномочий Краснодарского края</t>
  </si>
  <si>
    <t>53 2 00 00000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</si>
  <si>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</si>
  <si>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53 2 00 60190</t>
  </si>
  <si>
    <t>Обеспечение деятельности контрольно-счетной палаты Славянского района</t>
  </si>
  <si>
    <t>63 0 00 00000</t>
  </si>
  <si>
    <t>Контрольно-счетная палата Славянского района</t>
  </si>
  <si>
    <t>63 2 00 00000</t>
  </si>
  <si>
    <t>63 2 00 00190</t>
  </si>
  <si>
    <t>Обеспечение проведения выборов и референдумов</t>
  </si>
  <si>
    <t>53 6 00 00000</t>
  </si>
  <si>
    <t>Расходы на обеспечение проведения выборов и референдумов</t>
  </si>
  <si>
    <t>53 6 00 10590</t>
  </si>
  <si>
    <t>Иные бюджетные ассигнования</t>
  </si>
  <si>
    <t xml:space="preserve">992 </t>
  </si>
  <si>
    <t xml:space="preserve">01 </t>
  </si>
  <si>
    <t>Финансовое обеспечение непредвиденных расходов</t>
  </si>
  <si>
    <t>53 3 00 00000</t>
  </si>
  <si>
    <t>Резервный фонд администрации муниципального образования</t>
  </si>
  <si>
    <t>53 3 00 20590</t>
  </si>
  <si>
    <t>Другие общегосударственные вопросы</t>
  </si>
  <si>
    <t>Обеспечение хозяйственного обслуживания</t>
  </si>
  <si>
    <t>53 5 00 00000</t>
  </si>
  <si>
    <t>Расходы на обеспечение деятельности муниципальных учреждений</t>
  </si>
  <si>
    <t>53 5 00 00590</t>
  </si>
  <si>
    <t>Управление имуществом муниципального образования</t>
  </si>
  <si>
    <t>54 0 00 00000</t>
  </si>
  <si>
    <t>Мероприятия в рамках управления имуществом муниципального образования</t>
  </si>
  <si>
    <t>54 1 00 00000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</si>
  <si>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</si>
  <si>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54 1 00 10020</t>
  </si>
  <si>
    <t xml:space="preserve"> </t>
  </si>
  <si>
    <t>54 1 00 11200</t>
  </si>
  <si>
    <t xml:space="preserve">Национальная оборона </t>
  </si>
  <si>
    <t>Мероприятия по мобилизационной и вневойсковой подготовке</t>
  </si>
  <si>
    <t>51 0 00 00000</t>
  </si>
  <si>
    <t>Первичный воинский учет на территориях, где отсутствуют военные комиссариаты</t>
  </si>
  <si>
    <t>51 1 00 00000</t>
  </si>
  <si>
    <t>Осуществление первичного воинского учета на территориях, где отсутствуют военные комиссариаты</t>
  </si>
  <si>
    <t>51 1 00 51180</t>
  </si>
  <si>
    <t>Национальная безопасность и правоохранительная деятельность</t>
  </si>
  <si>
    <t>Обеспечение безопасности населения</t>
  </si>
  <si>
    <t>55 0 00 00000</t>
  </si>
  <si>
    <t>55 5 00 00000</t>
  </si>
  <si>
    <t>Мероприятия по обеспечению безопасности людей на водных объектах, охране их жизни и здоровья</t>
  </si>
  <si>
    <t>55 5 00 10490</t>
  </si>
  <si>
    <t>Пожарная безопасность поселений</t>
  </si>
  <si>
    <t>55 7 00 00000</t>
  </si>
  <si>
    <t>Мероприятия по пожарной безопасности</t>
  </si>
  <si>
    <t>55 7 00 10390</t>
  </si>
  <si>
    <t>Резервные фонды администрации муниципального образования</t>
  </si>
  <si>
    <t>55 7 00 20590</t>
  </si>
  <si>
    <t>Охрана общественного порядка</t>
  </si>
  <si>
    <t>55 8 00 00000</t>
  </si>
  <si>
    <t>Мероприятия по созданию условий для деятельности добровольных формирований населения по охране общественного порядка</t>
  </si>
  <si>
    <t>55 8 00 10080</t>
  </si>
  <si>
    <t>Национальная экономика</t>
  </si>
  <si>
    <t xml:space="preserve">МП «Развитие сети автомобильных дорог поселения Славянского района»                                  </t>
  </si>
  <si>
    <t>38 0 00 00000</t>
  </si>
  <si>
    <t>Мероприятия по реконструкции , капитальному ремонту автомобильных дорог местного значения в поселении</t>
  </si>
  <si>
    <t>38 1 01 15160</t>
  </si>
  <si>
    <t>Капитальный ремонт и ремонт автомобильных дорог общего  пользования местного значения</t>
  </si>
  <si>
    <t>38 1 01 S2440</t>
  </si>
  <si>
    <t>МП "Энергосбережение и повышение энергетической эффективности"</t>
  </si>
  <si>
    <t>45 0 00 00000</t>
  </si>
  <si>
    <t>Основные мероприятия по энергосбережению и повышению энергетической эффективности</t>
  </si>
  <si>
    <t>45 1 00 00000</t>
  </si>
  <si>
    <t>Обеспечение мероприятий по повышению энергетической эффективности</t>
  </si>
  <si>
    <t>45 1 01 00000</t>
  </si>
  <si>
    <t xml:space="preserve">Реализация мероприятий по повышению энергетической эффективности </t>
  </si>
  <si>
    <t>45 1 01 15070</t>
  </si>
  <si>
    <t>Экономическое развитие и инновационная экономика</t>
  </si>
  <si>
    <t>57 0 00 00000</t>
  </si>
  <si>
    <t>Мероприятия в области дорожного хозяйства (дорожные фонды)</t>
  </si>
  <si>
    <t>57 2 00 00000</t>
  </si>
  <si>
    <t>Строительство, ремонт и содержание автомобильных дорог</t>
  </si>
  <si>
    <t>57 2 00 10150</t>
  </si>
  <si>
    <t>Подпрограмма «Капитальный ремонт и ремонт автомобильных дорог местного значения Прикубанского сельского поселения Славянского района на 2015–2017 годы»</t>
  </si>
  <si>
    <t>57 2 6527</t>
  </si>
  <si>
    <t>000</t>
  </si>
  <si>
    <t>Закупка товаров, работ и услуг для муниципальных нужд</t>
  </si>
  <si>
    <t>МП "Экономическое развитие и инновационная экономика"</t>
  </si>
  <si>
    <t>11 0 00 00000</t>
  </si>
  <si>
    <t xml:space="preserve">Поддержка малого и среднего предпринимательства, включая крестьянские (фермерские) хозяйства </t>
  </si>
  <si>
    <t>11 2 00 00000</t>
  </si>
  <si>
    <t>развитие системы финансовой поддержки субъектов малого и среднего предпринимательства</t>
  </si>
  <si>
    <t>11 2 01 00000</t>
  </si>
  <si>
    <t>реализация мероприятий по организации и проведению конкурсов, выставок товаров, работ и услуг, производимых и оказываемых субъектами малого и среднего предпринимательства в поселении</t>
  </si>
  <si>
    <t>11 2 01 15180</t>
  </si>
  <si>
    <t>Обеспечение реализации функций в области строительства, архитектуры и градостроительства</t>
  </si>
  <si>
    <t>57 4 00 00000</t>
  </si>
  <si>
    <t>57 4 00 00190</t>
  </si>
  <si>
    <t>Коммунальное хозяйство</t>
  </si>
  <si>
    <t>Поддержка коммунального хозяйства</t>
  </si>
  <si>
    <t>60 0 00 00000</t>
  </si>
  <si>
    <t>Водоснабжение населенных пунктов</t>
  </si>
  <si>
    <t>60 2 00 00000</t>
  </si>
  <si>
    <t>Реализация мероприятий по водоснабжению населенных пунктов</t>
  </si>
  <si>
    <t>60 2 00 10270</t>
  </si>
  <si>
    <t>Развитие газификации населенных пунктов</t>
  </si>
  <si>
    <t xml:space="preserve">02 </t>
  </si>
  <si>
    <t>60 3 00 00000</t>
  </si>
  <si>
    <t>Реализация мероприятий по развитию газификации населенных пунктов</t>
  </si>
  <si>
    <t>60 3 00 10280</t>
  </si>
  <si>
    <t>Вопросы в области коммунального хозяйства</t>
  </si>
  <si>
    <t>60 5 00 00000</t>
  </si>
  <si>
    <t>Прочие вопросы в области коммунального хозяйства</t>
  </si>
  <si>
    <t>60 5 00 10300</t>
  </si>
  <si>
    <t>60 2 00 11200</t>
  </si>
  <si>
    <t>Развитие топливно-энергетического комплекса</t>
  </si>
  <si>
    <t>60 7 00 00000</t>
  </si>
  <si>
    <t>Мероприятия по модернизации топливно-энергетического комплекса</t>
  </si>
  <si>
    <t>60 7 00 10780</t>
  </si>
  <si>
    <t>Благоустройство</t>
  </si>
  <si>
    <t>Основные мероприятия МП "Формирование современной городской среды"</t>
  </si>
  <si>
    <t xml:space="preserve">Организация благоустройства </t>
  </si>
  <si>
    <t>61 0 00 00000</t>
  </si>
  <si>
    <t>Наружное освещение</t>
  </si>
  <si>
    <t>61 1 00 00000</t>
  </si>
  <si>
    <t>Реализация мероприятий по организации наружного (уличного) освещения</t>
  </si>
  <si>
    <t>61 1 00 10380</t>
  </si>
  <si>
    <t>Организация ритуальных услуг и содержание мест захоронения</t>
  </si>
  <si>
    <t>61 2 00 00000</t>
  </si>
  <si>
    <t>Мероприятия по организации ритуальных услуг и содержание мест захоронения</t>
  </si>
  <si>
    <t>61 2 00 10320</t>
  </si>
  <si>
    <t>Создание условий для массового отдыха жителей поселений и организация благоустройства мест массового отдыха населения</t>
  </si>
  <si>
    <t>61 3 00 00000</t>
  </si>
  <si>
    <t>Мероприятия по созданию условий для массового отдыха жителей поселений и организация благоустройства мест массового отдыха населения</t>
  </si>
  <si>
    <t>61 3 00 10330</t>
  </si>
  <si>
    <t>Организация сбора и вывоза бытовых отходов и мусора</t>
  </si>
  <si>
    <t>61 4 00 00000</t>
  </si>
  <si>
    <t>Мероприятия по организации сбора и вывоза бытовых отходов и мусора</t>
  </si>
  <si>
    <t>61 4 00 10340</t>
  </si>
  <si>
    <t>Организация благоустройства территории поселения</t>
  </si>
  <si>
    <t>61 5 00 00000</t>
  </si>
  <si>
    <t>Мероприятия по организации благоустройства территории поселения</t>
  </si>
  <si>
    <t>61 5 00 10350</t>
  </si>
  <si>
    <t>Дополнительная помощь местным бюджетам для решения социально-значимых вопросов</t>
  </si>
  <si>
    <t>61 5 00 62980</t>
  </si>
  <si>
    <t xml:space="preserve">Молодежная политика </t>
  </si>
  <si>
    <t>Мероприятия в области молодежной политики</t>
  </si>
  <si>
    <t>64 0 00 00000</t>
  </si>
  <si>
    <t>Обеспечение выполнения функций в области молодежной политики и оздоровления детей</t>
  </si>
  <si>
    <t>64 3 00 00000</t>
  </si>
  <si>
    <t>Обеспечение проведения мероприятий для детей и молодежи</t>
  </si>
  <si>
    <t>64 3 00 10460</t>
  </si>
  <si>
    <t>Культура</t>
  </si>
  <si>
    <t>Развитие культуры</t>
  </si>
  <si>
    <t>65 0 00 00000</t>
  </si>
  <si>
    <t>Обеспечение деятельности Домов культуры</t>
  </si>
  <si>
    <t>65 1 00 00000</t>
  </si>
  <si>
    <t>Расходы на обеспечение деятельности (оказание услуг) муниципальных учреждений</t>
  </si>
  <si>
    <t>65 1 00 00590</t>
  </si>
  <si>
    <t>Дополнительная помощь местным бюджетам на решение социально-значимых вопросов местного значения</t>
  </si>
  <si>
    <t>65 1 00 62980</t>
  </si>
  <si>
    <t>65 1 00 11200</t>
  </si>
  <si>
    <t>651 00 11200</t>
  </si>
  <si>
    <t>Иные межбюджетные ассигнования</t>
  </si>
  <si>
    <t>Обеспечение деятельности библиотек при ДК</t>
  </si>
  <si>
    <t>65 2 00 00000</t>
  </si>
  <si>
    <t>65 2 00 00590</t>
  </si>
  <si>
    <t xml:space="preserve">Реализация муниципальных функций, связанных с муниципальным управлением </t>
  </si>
  <si>
    <t>53 4 00 00000</t>
  </si>
  <si>
    <t>Дополнительное материальное обеспечение к пенсии</t>
  </si>
  <si>
    <t>53 4 00 40010</t>
  </si>
  <si>
    <t>Социальное обеспечение и иные выплаты населению</t>
  </si>
  <si>
    <t>300</t>
  </si>
  <si>
    <t>Социальное обеспечение населения</t>
  </si>
  <si>
    <t>Социальная поддержка граждан</t>
  </si>
  <si>
    <t>68 0 00 00000</t>
  </si>
  <si>
    <t>Оказание материальной помощи гражданам</t>
  </si>
  <si>
    <t>68 1 00 00000</t>
  </si>
  <si>
    <t>Социально-экономическая поддержка граждан, оказавшихся в трудной жизненной ситуации</t>
  </si>
  <si>
    <t>68 1 00 10430</t>
  </si>
  <si>
    <t>69 0 00 00000</t>
  </si>
  <si>
    <t xml:space="preserve">Мероприятия в области физической культуры и спорта </t>
  </si>
  <si>
    <t>69 1 00 00000</t>
  </si>
  <si>
    <t>Обеспечение мероприятий в области физической культуры и спорта</t>
  </si>
  <si>
    <t>69 1 00 10440</t>
  </si>
  <si>
    <t>Обслуживание государственного внутреннего и муниципального долга</t>
  </si>
  <si>
    <t>Обеспечение деятельности финансового управления</t>
  </si>
  <si>
    <t>62 0 00 00000</t>
  </si>
  <si>
    <t>Управление муниципальным долгом и муниципальными финансовыми активами</t>
  </si>
  <si>
    <t>62 2 00 00000</t>
  </si>
  <si>
    <t>Процентные платежи по муниципальному долгу муниципального образования</t>
  </si>
  <si>
    <t>62 2 00 10200</t>
  </si>
  <si>
    <t>Обслуживание гсударственного (муниципального) долга</t>
  </si>
  <si>
    <t xml:space="preserve">Заместитель главы по ФЭР                           </t>
  </si>
  <si>
    <t>57 2 00 11200</t>
  </si>
  <si>
    <t>69 1 00 11200</t>
  </si>
  <si>
    <t xml:space="preserve">                                                                     ПРИЛОЖЕНИЕ № 4</t>
  </si>
  <si>
    <t>Объем межбюджетных трансфертов, получаемых из других</t>
  </si>
  <si>
    <t>бюджетов бюджетной системы Российской Федерации</t>
  </si>
  <si>
    <t xml:space="preserve"> Наименование межбюджетного трансферта</t>
  </si>
  <si>
    <t>Сумма, тыс. руб.</t>
  </si>
  <si>
    <t>Дотации бюджетам сельских поселений на выравнивание бюджетной обеспеченности (краевые)</t>
  </si>
  <si>
    <t>Дотации бюджетам сельских поселений на выравнивание бюджетной обеспеченности (районные)</t>
  </si>
  <si>
    <t>Прочие субсидии бюджетам сельских поселений:</t>
  </si>
  <si>
    <t>В т.ч.</t>
  </si>
  <si>
    <t>Строительство, реконструкция, капитальный ремонт и ремонт автомобильных дорог общего пользования местного значения на территории Кировского сельского поселения Славянского района</t>
  </si>
  <si>
    <t>Прочие межбюджетные трансферты , передаваемые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</si>
  <si>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</si>
  <si>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№ п/п</t>
  </si>
  <si>
    <t>Источники внутреннего финансирования дефицита местного</t>
  </si>
  <si>
    <t>бюджета, перечень статей и видов источников финансирования</t>
  </si>
  <si>
    <t xml:space="preserve">                                    </t>
  </si>
  <si>
    <t xml:space="preserve">                                                                                                              (тыс. рублей)</t>
  </si>
  <si>
    <t>Код бюджетной классификации</t>
  </si>
  <si>
    <t>Наименование</t>
  </si>
  <si>
    <t>000 01 00 00 00 00 0000 000</t>
  </si>
  <si>
    <t>Итого источников  внутреннего финансирования дефицита бюджета</t>
  </si>
  <si>
    <t>в том числе</t>
  </si>
  <si>
    <t>992 01 00 0000 00 0000 000</t>
  </si>
  <si>
    <t>Кредиты кредитных организаций в валюте Российской Федерации</t>
  </si>
  <si>
    <t>992 01 02 0000 10 0000 710</t>
  </si>
  <si>
    <t>Получение кредитов от кредитных организаций бюджетами поселений в валюте Российской Федерации</t>
  </si>
  <si>
    <t>992 01 02 0000 10 0000 810</t>
  </si>
  <si>
    <t>Погашение бюджетами поселений кредитов от кредитных организаций  в валюте Российской Федерации</t>
  </si>
  <si>
    <t>992 01 00 0000 00 0000 800</t>
  </si>
  <si>
    <t>Кредиты от других бюджетов бюджетной системы Российской Федерации</t>
  </si>
  <si>
    <t>992 01 03 0100 10 0000 710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</si>
  <si>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</si>
  <si>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992 01 03 0100 10 0000 810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</si>
  <si>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</si>
  <si>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992 01 05 0000 00 0000 000</t>
  </si>
  <si>
    <t>Изменение остатков средств на счетах по учету средств бюджета</t>
  </si>
  <si>
    <t>992 01 05 0201 10 0000 510</t>
  </si>
  <si>
    <t>Увеличение прочих остатков денежных средств бюджетов поселений</t>
  </si>
  <si>
    <t>992 01 05 0201 10 0000 610</t>
  </si>
  <si>
    <t>Уменьшение прочих остатков денежных средств местного бюджета</t>
  </si>
  <si>
    <t xml:space="preserve">                                                                           ПРИЛОЖЕНИЕ № 5</t>
  </si>
  <si>
    <t>ПРИЛОЖЕНИЕ № 6</t>
  </si>
  <si>
    <t>11 0 00 0000</t>
  </si>
  <si>
    <t>11 2 00 0000</t>
  </si>
  <si>
    <t>Развитие системы финансовой поддержки субъектов малого и среднего предпринимательства</t>
  </si>
  <si>
    <t>11 2 01 0000</t>
  </si>
  <si>
    <t>Реализация мероприятий по организации и проведению конкурсов, выставок товаров, работ и услуг, производимых и оказываемых субъектами малого и среднего предпринимательства в поселении</t>
  </si>
  <si>
    <t>Противодействие коррупции в поселениях Славянского района</t>
  </si>
  <si>
    <t>36 4 00 00000</t>
  </si>
  <si>
    <t>Обеспечение мер по борьбе с коррупцией в поселениях Славянского района</t>
  </si>
  <si>
    <t>36 4 01 00000</t>
  </si>
  <si>
    <t>Организационные меры по формированию механизма противодействия коррупции в поселениях Славянского района</t>
  </si>
  <si>
    <t>36 4 01 15050</t>
  </si>
  <si>
    <t xml:space="preserve"> МП "Комплексное развитие сельских территорий"</t>
  </si>
  <si>
    <t>44 0 00 00000</t>
  </si>
  <si>
    <t>Создание и развитие инфраструктуры на сельских территориях</t>
  </si>
  <si>
    <t>44 1 00 00000</t>
  </si>
  <si>
    <t>Мероприятия по развитию инфраструктуры на сельских территориях</t>
  </si>
  <si>
    <t>44 1 01 00000</t>
  </si>
  <si>
    <t>Обеспечение комплексного развития сельских территорий (организация благоустройства сельских территорий (поселения))</t>
  </si>
  <si>
    <t>44 1 01 L5766</t>
  </si>
  <si>
    <t xml:space="preserve">МП  «Развитие сети автомобильных дорог поселения Славянского района»                                 </t>
  </si>
  <si>
    <t>38 1 01 0000</t>
  </si>
  <si>
    <t>Финансирование обеспечения мероприятий по увеличению автомобильных дорог</t>
  </si>
  <si>
    <t>45 0 00 0000</t>
  </si>
  <si>
    <t xml:space="preserve">Осуществление первичного воинского учета на территориях, где отсутствуют военные комиссариаты </t>
  </si>
  <si>
    <t>Обеспечение  безопасности людей на водных объектах, охране их жизни и здоровья</t>
  </si>
  <si>
    <t>Резервные фонды муниципального образования</t>
  </si>
  <si>
    <t>Мероприятия в области дорожного хозяйства</t>
  </si>
  <si>
    <t>60 0 00 0000</t>
  </si>
  <si>
    <t xml:space="preserve">Реализация мероприятий по организации наружного  (уличного) освешения </t>
  </si>
  <si>
    <t>Организация благоустройства  территории поселения</t>
  </si>
  <si>
    <t>Заместитель главы по ФЭР</t>
  </si>
  <si>
    <t>Сессия №</t>
  </si>
  <si>
    <t>Дата</t>
  </si>
  <si>
    <t>№</t>
  </si>
  <si>
    <t>ПРИЛОЖЕНИЕ № 2</t>
  </si>
  <si>
    <t>37 1011 5550</t>
  </si>
  <si>
    <t>992 0310 5570011200 244</t>
  </si>
  <si>
    <t>992 0503 6150011200 244</t>
  </si>
  <si>
    <t>992 1105 6910011200 244</t>
  </si>
  <si>
    <t>992 0409 5720011200 244</t>
  </si>
  <si>
    <t>992 11701050 10 0000 180</t>
  </si>
  <si>
    <t>992 0503 6130010300 244</t>
  </si>
  <si>
    <t>Заместителю главы</t>
  </si>
  <si>
    <t>муниципального образования</t>
  </si>
  <si>
    <t>Славянский район, начальнику</t>
  </si>
  <si>
    <t>финансового управления</t>
  </si>
  <si>
    <t>В.П.Пахарь</t>
  </si>
  <si>
    <t>Р/ПР</t>
  </si>
  <si>
    <t>Кцср</t>
  </si>
  <si>
    <t>Квр</t>
  </si>
  <si>
    <t>КЭСР</t>
  </si>
  <si>
    <t>Субкэср</t>
  </si>
  <si>
    <t>ист.фин</t>
  </si>
  <si>
    <t>Направл.</t>
  </si>
  <si>
    <t>Меропр.</t>
  </si>
  <si>
    <t>Тип ср-в</t>
  </si>
  <si>
    <t xml:space="preserve">Тип </t>
  </si>
  <si>
    <t>счета</t>
  </si>
  <si>
    <t>Фин-ия</t>
  </si>
  <si>
    <t>Итог</t>
  </si>
  <si>
    <r>
      <t xml:space="preserve"> </t>
    </r>
    <r>
      <rPr>
        <sz val="12"/>
        <rFont val="Times New Roman"/>
        <family val="1"/>
        <charset val="204"/>
      </rPr>
      <t xml:space="preserve">Администрация Кировского сельского поселения просит уточнить роспись по ПБС: </t>
    </r>
  </si>
  <si>
    <r>
      <t xml:space="preserve">№ </t>
    </r>
    <r>
      <rPr>
        <sz val="12"/>
        <color rgb="FF000000"/>
        <rFont val="Times New Roman"/>
        <family val="1"/>
        <charset val="204"/>
      </rPr>
      <t>лицевого</t>
    </r>
  </si>
  <si>
    <t>61 5 00 11200</t>
  </si>
  <si>
    <t>55 7 00 11200</t>
  </si>
  <si>
    <t>992 21960010 10 0000 150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</si>
  <si>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</si>
  <si>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992 0310 5510011200 244</t>
  </si>
  <si>
    <t xml:space="preserve"> 20219999 10 0000 150</t>
  </si>
  <si>
    <t>2 19 60010 10 0000 150</t>
  </si>
  <si>
    <t>55 1 00 20590</t>
  </si>
  <si>
    <t>55 1 00 11200</t>
  </si>
  <si>
    <t>на 2022 год</t>
  </si>
  <si>
    <t>Основные мероприятия МП "Комплексное развитие сельских территорий"</t>
  </si>
  <si>
    <t>Федеральный проект МП "Комплексное развитие сельских территорий"</t>
  </si>
  <si>
    <t>"Комплексное развитие сельских территорий"</t>
  </si>
  <si>
    <t>бюджетов Российской Федерации в 2022 году</t>
  </si>
  <si>
    <t>классификации расходов бюджетов на 2022 год</t>
  </si>
  <si>
    <t xml:space="preserve">        в 2022 году</t>
  </si>
  <si>
    <t>дефицита бюджета на 2022 год</t>
  </si>
  <si>
    <t xml:space="preserve">бюджетных ассигнований по целевым статьям (муниципальным программам  Кировского сельского поселения Славянского района  и непрограммным направлениям деятельности), группам видов  расходов классификации расходов бюджета Кировского сельского поселения Славянского района на 2022 год </t>
  </si>
  <si>
    <t xml:space="preserve">экономическим вопросам                                                                </t>
  </si>
  <si>
    <t>41 0 00 00000</t>
  </si>
  <si>
    <t>В.Ф.Терещенко</t>
  </si>
  <si>
    <t xml:space="preserve">В.Ф .Терещенко </t>
  </si>
  <si>
    <t>В.Ф. Терещенко</t>
  </si>
  <si>
    <t>Заместитель главы по финансосо-экономическим вопросам                                                                                 В.Ф. Терещенко</t>
  </si>
  <si>
    <t xml:space="preserve">В.Ф.Терещенко </t>
  </si>
  <si>
    <t>44 1 01 S2720</t>
  </si>
  <si>
    <t>41 1 01 S2720</t>
  </si>
  <si>
    <t>992 0503 44101S2720 244</t>
  </si>
  <si>
    <t>992 11105035 10 0000 130</t>
  </si>
  <si>
    <t>992 0801 6510062980 244</t>
  </si>
  <si>
    <t>182 10102080 01 0000 110</t>
  </si>
  <si>
    <t>Федеральный проект "Комплексное развитие сельских территорий"</t>
  </si>
  <si>
    <t>Реализация программ Комплексное развитие сельских территорий</t>
  </si>
  <si>
    <t>МП "Комплексное развитие сельских территорий"</t>
  </si>
  <si>
    <t>5866 тыс руб в год,</t>
  </si>
  <si>
    <t>5510010101</t>
  </si>
  <si>
    <t>992 11301995 10 0000 130</t>
  </si>
  <si>
    <t>0801</t>
  </si>
  <si>
    <t>программы 2 шт</t>
  </si>
  <si>
    <t>Заместитель главы по ФЭР                                             В.Ф.Терещенко</t>
  </si>
  <si>
    <t>экономической работе                                                                                     В.Ф.Терещенко</t>
  </si>
  <si>
    <t>29.06.2022 год</t>
  </si>
  <si>
    <t>на 1 июля 2022 г.</t>
  </si>
  <si>
    <t>992 0503 4410112720 244</t>
  </si>
  <si>
    <t>992 0502 6170011200 244</t>
  </si>
  <si>
    <t>44 1 01 12720</t>
  </si>
  <si>
    <t>6017 00 11200</t>
  </si>
  <si>
    <t>617 00 11200</t>
  </si>
  <si>
    <t>41 1 01 12720</t>
  </si>
  <si>
    <t>Основание: тридцать третья сессия четвертого созыва Совета от 29 июня  2022 года №1</t>
  </si>
  <si>
    <t>0503</t>
  </si>
  <si>
    <t>44101S2720</t>
  </si>
  <si>
    <t>0310</t>
  </si>
  <si>
    <t>0409</t>
  </si>
  <si>
    <t>0502</t>
  </si>
  <si>
    <t>0203</t>
  </si>
  <si>
    <t>0113</t>
  </si>
  <si>
    <t>29 июня 2022</t>
  </si>
  <si>
    <t xml:space="preserve"> 29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</si>
</sst>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#,##0.00_ ;[Red]\-#,##0.00\ "/>
    <numFmt numFmtId="167" formatCode="#,##0.00_р_."/>
    <numFmt numFmtId="168" formatCode="[$-F800]dddd\,\ mmmm\ dd\,\ yyyy"/>
    <numFmt numFmtId="169" formatCode="000000"/>
  </numFmts>
  <fonts count="68" x14ac:knownFonts="1">
    <font>
      <sz val="10"/>
      <color indexed="64"/>
      <name val="Arial"/>
      <charset val="1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u/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0"/>
      <name val="Arial Cyr"/>
      <family val="2"/>
      <charset val="204"/>
    </font>
    <font>
      <sz val="14"/>
      <name val="Lucida Sans Unicode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5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12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 Cyr"/>
      <family val="2"/>
      <charset val="204"/>
    </font>
    <font>
      <sz val="25"/>
      <color indexed="64"/>
      <name val="Arial"/>
      <family val="2"/>
      <charset val="204"/>
    </font>
    <font>
      <sz val="12"/>
      <name val="Arial Unicode MS"/>
      <family val="2"/>
      <charset val="204"/>
    </font>
    <font>
      <sz val="8"/>
      <name val="Lucida Sans Unicode"/>
      <family val="2"/>
      <charset val="204"/>
    </font>
    <font>
      <sz val="10"/>
      <name val="Arial Cyr"/>
      <charset val="204"/>
    </font>
    <font>
      <sz val="12"/>
      <color rgb="FF000000"/>
      <name val="Arial Unicode MS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Lucida Sans Unicode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8" fillId="0" borderId="0"/>
    <xf numFmtId="0" fontId="11" fillId="0" borderId="0"/>
  </cellStyleXfs>
  <cellXfs count="594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NumberFormat="1" applyFont="1"/>
    <xf numFmtId="0" fontId="0" fillId="4" borderId="0" xfId="0" applyNumberFormat="1" applyFill="1"/>
    <xf numFmtId="4" fontId="0" fillId="4" borderId="0" xfId="0" applyNumberFormat="1" applyFill="1"/>
    <xf numFmtId="0" fontId="0" fillId="4" borderId="0" xfId="0" applyFill="1"/>
    <xf numFmtId="0" fontId="7" fillId="4" borderId="0" xfId="0" applyNumberFormat="1" applyFont="1" applyFill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/>
    <xf numFmtId="0" fontId="16" fillId="0" borderId="0" xfId="1" applyFont="1"/>
    <xf numFmtId="0" fontId="17" fillId="0" borderId="0" xfId="1" applyFont="1"/>
    <xf numFmtId="0" fontId="18" fillId="0" borderId="0" xfId="2"/>
    <xf numFmtId="0" fontId="19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Border="1" applyAlignment="1">
      <alignment horizontal="center"/>
    </xf>
    <xf numFmtId="49" fontId="21" fillId="0" borderId="0" xfId="2" applyNumberFormat="1" applyFont="1" applyBorder="1" applyAlignment="1">
      <alignment horizontal="center"/>
    </xf>
    <xf numFmtId="49" fontId="21" fillId="0" borderId="0" xfId="2" applyNumberFormat="1" applyFont="1" applyBorder="1" applyAlignment="1">
      <alignment horizontal="center" vertical="top" wrapText="1"/>
    </xf>
    <xf numFmtId="49" fontId="21" fillId="0" borderId="0" xfId="2" applyNumberFormat="1" applyFont="1" applyBorder="1" applyAlignment="1">
      <alignment horizontal="center" vertical="center" wrapText="1"/>
    </xf>
    <xf numFmtId="0" fontId="20" fillId="0" borderId="0" xfId="2" applyFont="1" applyBorder="1" applyAlignment="1">
      <alignment horizontal="left" vertical="top" wrapText="1"/>
    </xf>
    <xf numFmtId="165" fontId="22" fillId="0" borderId="0" xfId="2" applyNumberFormat="1" applyFont="1" applyBorder="1"/>
    <xf numFmtId="165" fontId="22" fillId="0" borderId="11" xfId="2" applyNumberFormat="1" applyFont="1" applyFill="1" applyBorder="1" applyAlignment="1">
      <alignment horizontal="center" vertical="center"/>
    </xf>
    <xf numFmtId="49" fontId="21" fillId="0" borderId="1" xfId="2" applyNumberFormat="1" applyFont="1" applyBorder="1" applyAlignment="1">
      <alignment horizontal="center" vertical="top" wrapText="1"/>
    </xf>
    <xf numFmtId="49" fontId="21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left" vertical="top" wrapText="1"/>
    </xf>
    <xf numFmtId="165" fontId="21" fillId="4" borderId="11" xfId="2" applyNumberFormat="1" applyFont="1" applyFill="1" applyBorder="1" applyAlignment="1">
      <alignment horizontal="center"/>
    </xf>
    <xf numFmtId="0" fontId="21" fillId="0" borderId="1" xfId="2" applyFont="1" applyBorder="1" applyAlignment="1">
      <alignment horizontal="left" vertical="top" wrapText="1"/>
    </xf>
    <xf numFmtId="49" fontId="20" fillId="0" borderId="1" xfId="2" applyNumberFormat="1" applyFont="1" applyBorder="1" applyAlignment="1">
      <alignment horizontal="center" vertical="top" wrapText="1"/>
    </xf>
    <xf numFmtId="49" fontId="20" fillId="0" borderId="1" xfId="2" applyNumberFormat="1" applyFont="1" applyBorder="1" applyAlignment="1">
      <alignment horizontal="center" vertical="center" wrapText="1"/>
    </xf>
    <xf numFmtId="165" fontId="20" fillId="4" borderId="1" xfId="2" applyNumberFormat="1" applyFont="1" applyFill="1" applyBorder="1" applyAlignment="1">
      <alignment horizontal="center"/>
    </xf>
    <xf numFmtId="165" fontId="20" fillId="0" borderId="1" xfId="2" applyNumberFormat="1" applyFont="1" applyFill="1" applyBorder="1" applyAlignment="1">
      <alignment horizontal="center"/>
    </xf>
    <xf numFmtId="165" fontId="21" fillId="4" borderId="1" xfId="2" applyNumberFormat="1" applyFont="1" applyFill="1" applyBorder="1" applyAlignment="1">
      <alignment horizontal="center" vertical="center"/>
    </xf>
    <xf numFmtId="49" fontId="20" fillId="0" borderId="1" xfId="2" applyNumberFormat="1" applyFont="1" applyBorder="1" applyAlignment="1">
      <alignment horizontal="center" wrapText="1"/>
    </xf>
    <xf numFmtId="49" fontId="21" fillId="0" borderId="1" xfId="2" applyNumberFormat="1" applyFont="1" applyBorder="1" applyAlignment="1">
      <alignment horizontal="center" wrapText="1"/>
    </xf>
    <xf numFmtId="165" fontId="21" fillId="4" borderId="1" xfId="2" applyNumberFormat="1" applyFont="1" applyFill="1" applyBorder="1" applyAlignment="1">
      <alignment horizontal="center"/>
    </xf>
    <xf numFmtId="165" fontId="20" fillId="4" borderId="1" xfId="2" applyNumberFormat="1" applyFont="1" applyFill="1" applyBorder="1" applyAlignment="1">
      <alignment horizontal="center" vertical="center"/>
    </xf>
    <xf numFmtId="165" fontId="20" fillId="0" borderId="1" xfId="2" applyNumberFormat="1" applyFont="1" applyFill="1" applyBorder="1" applyAlignment="1">
      <alignment horizontal="center" vertical="center"/>
    </xf>
    <xf numFmtId="165" fontId="18" fillId="0" borderId="0" xfId="2" applyNumberFormat="1"/>
    <xf numFmtId="165" fontId="20" fillId="4" borderId="24" xfId="2" applyNumberFormat="1" applyFont="1" applyFill="1" applyBorder="1" applyAlignment="1">
      <alignment horizontal="center" vertical="center"/>
    </xf>
    <xf numFmtId="49" fontId="20" fillId="0" borderId="24" xfId="2" applyNumberFormat="1" applyFont="1" applyBorder="1" applyAlignment="1">
      <alignment horizontal="center" vertical="center" wrapText="1"/>
    </xf>
    <xf numFmtId="0" fontId="20" fillId="0" borderId="63" xfId="2" applyFont="1" applyBorder="1" applyAlignment="1">
      <alignment horizontal="left" vertical="top" wrapText="1"/>
    </xf>
    <xf numFmtId="165" fontId="20" fillId="0" borderId="24" xfId="2" applyNumberFormat="1" applyFont="1" applyFill="1" applyBorder="1" applyAlignment="1">
      <alignment horizontal="center" vertical="center"/>
    </xf>
    <xf numFmtId="165" fontId="21" fillId="4" borderId="24" xfId="2" applyNumberFormat="1" applyFont="1" applyFill="1" applyBorder="1" applyAlignment="1">
      <alignment horizontal="center" vertical="center"/>
    </xf>
    <xf numFmtId="0" fontId="18" fillId="0" borderId="0" xfId="2" applyFont="1"/>
    <xf numFmtId="0" fontId="21" fillId="4" borderId="1" xfId="2" applyNumberFormat="1" applyFont="1" applyFill="1" applyBorder="1" applyAlignment="1">
      <alignment horizontal="center" vertical="center"/>
    </xf>
    <xf numFmtId="0" fontId="20" fillId="0" borderId="1" xfId="2" applyNumberFormat="1" applyFont="1" applyBorder="1" applyAlignment="1">
      <alignment horizontal="center" vertical="center"/>
    </xf>
    <xf numFmtId="0" fontId="23" fillId="0" borderId="0" xfId="2" applyFont="1"/>
    <xf numFmtId="0" fontId="20" fillId="0" borderId="1" xfId="2" applyFont="1" applyBorder="1" applyAlignment="1">
      <alignment horizontal="center" vertical="center" wrapText="1"/>
    </xf>
    <xf numFmtId="0" fontId="21" fillId="0" borderId="0" xfId="2" applyNumberFormat="1" applyFont="1" applyBorder="1" applyAlignment="1">
      <alignment horizontal="center"/>
    </xf>
    <xf numFmtId="0" fontId="21" fillId="0" borderId="0" xfId="2" applyFont="1" applyBorder="1" applyAlignment="1">
      <alignment horizontal="left" vertical="top" wrapText="1"/>
    </xf>
    <xf numFmtId="165" fontId="20" fillId="4" borderId="11" xfId="2" applyNumberFormat="1" applyFont="1" applyFill="1" applyBorder="1" applyAlignment="1">
      <alignment horizontal="center" vertical="center"/>
    </xf>
    <xf numFmtId="0" fontId="11" fillId="0" borderId="0" xfId="3" applyFont="1" applyFill="1"/>
    <xf numFmtId="49" fontId="11" fillId="0" borderId="0" xfId="3" applyNumberFormat="1" applyFill="1"/>
    <xf numFmtId="0" fontId="18" fillId="0" borderId="0" xfId="2" applyFill="1"/>
    <xf numFmtId="0" fontId="11" fillId="0" borderId="0" xfId="3"/>
    <xf numFmtId="0" fontId="19" fillId="0" borderId="0" xfId="2" applyFont="1" applyFill="1" applyBorder="1" applyAlignment="1"/>
    <xf numFmtId="0" fontId="26" fillId="0" borderId="0" xfId="2" applyFont="1" applyFill="1" applyBorder="1" applyAlignment="1">
      <alignment horizontal="right"/>
    </xf>
    <xf numFmtId="0" fontId="11" fillId="0" borderId="0" xfId="3" applyFill="1"/>
    <xf numFmtId="0" fontId="20" fillId="0" borderId="1" xfId="3" applyNumberFormat="1" applyFont="1" applyFill="1" applyBorder="1" applyAlignment="1" applyProtection="1">
      <alignment horizontal="left" vertical="center" wrapText="1"/>
      <protection hidden="1"/>
    </xf>
    <xf numFmtId="0" fontId="27" fillId="5" borderId="0" xfId="3" applyFont="1" applyFill="1"/>
    <xf numFmtId="0" fontId="28" fillId="5" borderId="0" xfId="3" applyFont="1" applyFill="1"/>
    <xf numFmtId="0" fontId="21" fillId="0" borderId="1" xfId="3" applyNumberFormat="1" applyFont="1" applyFill="1" applyBorder="1" applyAlignment="1" applyProtection="1">
      <alignment horizontal="left" vertical="top" wrapText="1"/>
      <protection hidden="1"/>
    </xf>
    <xf numFmtId="49" fontId="21" fillId="0" borderId="1" xfId="3" applyNumberFormat="1" applyFont="1" applyFill="1" applyBorder="1" applyAlignment="1" applyProtection="1">
      <alignment horizontal="center" vertical="center"/>
      <protection hidden="1"/>
    </xf>
    <xf numFmtId="0" fontId="11" fillId="0" borderId="0" xfId="3" applyFont="1"/>
    <xf numFmtId="0" fontId="20" fillId="0" borderId="1" xfId="3" applyNumberFormat="1" applyFont="1" applyFill="1" applyBorder="1" applyAlignment="1" applyProtection="1">
      <alignment horizontal="left" vertical="top" wrapText="1"/>
      <protection hidden="1"/>
    </xf>
    <xf numFmtId="0" fontId="27" fillId="0" borderId="0" xfId="3" applyFont="1" applyFill="1"/>
    <xf numFmtId="0" fontId="27" fillId="0" borderId="0" xfId="3" applyFont="1"/>
    <xf numFmtId="0" fontId="21" fillId="0" borderId="24" xfId="3" applyNumberFormat="1" applyFont="1" applyFill="1" applyBorder="1" applyAlignment="1" applyProtection="1">
      <alignment horizontal="left" vertical="top" wrapText="1"/>
      <protection hidden="1"/>
    </xf>
    <xf numFmtId="49" fontId="21" fillId="0" borderId="11" xfId="3" applyNumberFormat="1" applyFont="1" applyFill="1" applyBorder="1" applyAlignment="1" applyProtection="1">
      <alignment horizontal="center" vertical="center"/>
      <protection hidden="1"/>
    </xf>
    <xf numFmtId="4" fontId="21" fillId="0" borderId="11" xfId="3" applyNumberFormat="1" applyFont="1" applyFill="1" applyBorder="1" applyAlignment="1" applyProtection="1">
      <alignment horizontal="right" vertical="center"/>
      <protection hidden="1"/>
    </xf>
    <xf numFmtId="0" fontId="21" fillId="0" borderId="22" xfId="3" applyNumberFormat="1" applyFont="1" applyFill="1" applyBorder="1" applyAlignment="1" applyProtection="1">
      <alignment horizontal="left" vertical="top" wrapText="1"/>
      <protection hidden="1"/>
    </xf>
    <xf numFmtId="49" fontId="21" fillId="0" borderId="71" xfId="3" applyNumberFormat="1" applyFont="1" applyFill="1" applyBorder="1" applyAlignment="1" applyProtection="1">
      <alignment horizontal="center" vertical="center"/>
      <protection hidden="1"/>
    </xf>
    <xf numFmtId="0" fontId="28" fillId="0" borderId="0" xfId="3" applyFont="1" applyFill="1"/>
    <xf numFmtId="0" fontId="28" fillId="0" borderId="0" xfId="3" applyFont="1"/>
    <xf numFmtId="0" fontId="21" fillId="0" borderId="1" xfId="2" applyFont="1" applyBorder="1" applyAlignment="1">
      <alignment wrapText="1"/>
    </xf>
    <xf numFmtId="0" fontId="11" fillId="0" borderId="0" xfId="3" applyFont="1" applyFill="1" applyBorder="1"/>
    <xf numFmtId="0" fontId="11" fillId="0" borderId="0" xfId="3" applyFont="1" applyBorder="1"/>
    <xf numFmtId="0" fontId="21" fillId="0" borderId="0" xfId="3" applyNumberFormat="1" applyFont="1" applyFill="1" applyBorder="1" applyAlignment="1" applyProtection="1">
      <alignment horizontal="left" vertical="top" wrapText="1"/>
      <protection hidden="1"/>
    </xf>
    <xf numFmtId="49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11" fillId="0" borderId="0" xfId="3" applyBorder="1"/>
    <xf numFmtId="49" fontId="21" fillId="0" borderId="22" xfId="3" applyNumberFormat="1" applyFont="1" applyFill="1" applyBorder="1" applyAlignment="1" applyProtection="1">
      <alignment horizontal="center" vertical="center"/>
      <protection hidden="1"/>
    </xf>
    <xf numFmtId="49" fontId="21" fillId="0" borderId="75" xfId="3" applyNumberFormat="1" applyFont="1" applyFill="1" applyBorder="1" applyAlignment="1" applyProtection="1">
      <alignment horizontal="center" vertical="center"/>
      <protection hidden="1"/>
    </xf>
    <xf numFmtId="49" fontId="21" fillId="0" borderId="81" xfId="3" applyNumberFormat="1" applyFont="1" applyFill="1" applyBorder="1" applyAlignment="1" applyProtection="1">
      <alignment horizontal="center" vertical="center"/>
      <protection hidden="1"/>
    </xf>
    <xf numFmtId="49" fontId="21" fillId="0" borderId="36" xfId="3" applyNumberFormat="1" applyFont="1" applyFill="1" applyBorder="1" applyAlignment="1" applyProtection="1">
      <alignment horizontal="center" vertical="center"/>
      <protection hidden="1"/>
    </xf>
    <xf numFmtId="0" fontId="32" fillId="0" borderId="0" xfId="3" applyFont="1" applyFill="1"/>
    <xf numFmtId="0" fontId="32" fillId="0" borderId="0" xfId="3" applyFont="1"/>
    <xf numFmtId="0" fontId="21" fillId="0" borderId="1" xfId="3" applyNumberFormat="1" applyFont="1" applyFill="1" applyBorder="1" applyAlignment="1" applyProtection="1">
      <alignment horizontal="left" vertical="center" wrapText="1"/>
      <protection hidden="1"/>
    </xf>
    <xf numFmtId="0" fontId="21" fillId="0" borderId="1" xfId="2" applyFont="1" applyBorder="1" applyAlignment="1">
      <alignment horizontal="justify" vertical="top" wrapText="1"/>
    </xf>
    <xf numFmtId="0" fontId="11" fillId="0" borderId="0" xfId="3" applyFill="1" applyBorder="1"/>
    <xf numFmtId="0" fontId="21" fillId="0" borderId="5" xfId="3" applyNumberFormat="1" applyFont="1" applyFill="1" applyBorder="1" applyAlignment="1" applyProtection="1">
      <alignment horizontal="left" vertical="top" wrapText="1"/>
      <protection hidden="1"/>
    </xf>
    <xf numFmtId="0" fontId="21" fillId="0" borderId="11" xfId="3" applyNumberFormat="1" applyFont="1" applyFill="1" applyBorder="1" applyAlignment="1" applyProtection="1">
      <alignment horizontal="left" vertical="top" wrapText="1"/>
      <protection hidden="1"/>
    </xf>
    <xf numFmtId="0" fontId="21" fillId="0" borderId="0" xfId="2" applyFont="1"/>
    <xf numFmtId="4" fontId="11" fillId="0" borderId="0" xfId="3" applyNumberFormat="1" applyFill="1"/>
    <xf numFmtId="0" fontId="21" fillId="0" borderId="1" xfId="2" applyFont="1" applyBorder="1" applyAlignment="1">
      <alignment horizontal="justify" vertical="top"/>
    </xf>
    <xf numFmtId="0" fontId="19" fillId="0" borderId="0" xfId="3" applyFont="1" applyFill="1"/>
    <xf numFmtId="0" fontId="33" fillId="0" borderId="0" xfId="3" applyNumberFormat="1" applyFont="1" applyFill="1" applyAlignment="1" applyProtection="1">
      <protection hidden="1"/>
    </xf>
    <xf numFmtId="49" fontId="33" fillId="0" borderId="0" xfId="3" applyNumberFormat="1" applyFont="1" applyFill="1" applyAlignment="1" applyProtection="1">
      <protection hidden="1"/>
    </xf>
    <xf numFmtId="4" fontId="34" fillId="0" borderId="0" xfId="3" applyNumberFormat="1" applyFont="1" applyFill="1" applyAlignment="1" applyProtection="1">
      <protection hidden="1"/>
    </xf>
    <xf numFmtId="0" fontId="19" fillId="0" borderId="0" xfId="2" applyFont="1" applyAlignment="1"/>
    <xf numFmtId="49" fontId="19" fillId="0" borderId="0" xfId="3" applyNumberFormat="1" applyFont="1" applyFill="1"/>
    <xf numFmtId="4" fontId="19" fillId="0" borderId="0" xfId="3" applyNumberFormat="1" applyFont="1" applyFill="1" applyAlignment="1">
      <alignment horizontal="right"/>
    </xf>
    <xf numFmtId="4" fontId="11" fillId="0" borderId="0" xfId="3" applyNumberFormat="1" applyFont="1" applyFill="1"/>
    <xf numFmtId="4" fontId="11" fillId="0" borderId="0" xfId="3" applyNumberFormat="1" applyFont="1"/>
    <xf numFmtId="4" fontId="32" fillId="0" borderId="0" xfId="3" applyNumberFormat="1" applyFont="1"/>
    <xf numFmtId="4" fontId="27" fillId="0" borderId="0" xfId="3" applyNumberFormat="1" applyFont="1"/>
    <xf numFmtId="4" fontId="27" fillId="5" borderId="0" xfId="3" applyNumberFormat="1" applyFont="1" applyFill="1"/>
    <xf numFmtId="4" fontId="11" fillId="0" borderId="0" xfId="3" applyNumberFormat="1"/>
    <xf numFmtId="0" fontId="35" fillId="0" borderId="0" xfId="0" applyFont="1"/>
    <xf numFmtId="0" fontId="36" fillId="0" borderId="0" xfId="0" applyFont="1"/>
    <xf numFmtId="0" fontId="35" fillId="0" borderId="11" xfId="0" applyFont="1" applyBorder="1" applyAlignment="1">
      <alignment vertical="top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top" wrapText="1"/>
    </xf>
    <xf numFmtId="164" fontId="35" fillId="0" borderId="11" xfId="0" applyNumberFormat="1" applyFont="1" applyBorder="1" applyAlignment="1">
      <alignment horizontal="right" vertical="center" wrapText="1"/>
    </xf>
    <xf numFmtId="164" fontId="35" fillId="0" borderId="11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39" fillId="0" borderId="0" xfId="0" applyFont="1"/>
    <xf numFmtId="0" fontId="35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167" fontId="37" fillId="0" borderId="11" xfId="0" applyNumberFormat="1" applyFont="1" applyBorder="1" applyAlignment="1">
      <alignment horizontal="right" vertical="center" wrapText="1"/>
    </xf>
    <xf numFmtId="167" fontId="35" fillId="0" borderId="11" xfId="0" applyNumberFormat="1" applyFont="1" applyBorder="1" applyAlignment="1">
      <alignment horizontal="right" vertical="center" wrapText="1"/>
    </xf>
    <xf numFmtId="0" fontId="20" fillId="0" borderId="24" xfId="3" applyNumberFormat="1" applyFont="1" applyFill="1" applyBorder="1" applyAlignment="1" applyProtection="1">
      <alignment horizontal="center" vertical="center" wrapText="1"/>
      <protection hidden="1"/>
    </xf>
    <xf numFmtId="49" fontId="20" fillId="0" borderId="98" xfId="3" applyNumberFormat="1" applyFont="1" applyFill="1" applyBorder="1" applyAlignment="1" applyProtection="1">
      <alignment horizontal="center" vertical="center" wrapText="1"/>
      <protection hidden="1"/>
    </xf>
    <xf numFmtId="49" fontId="20" fillId="0" borderId="81" xfId="3" applyNumberFormat="1" applyFont="1" applyFill="1" applyBorder="1" applyAlignment="1" applyProtection="1">
      <alignment horizontal="center" vertical="center" wrapText="1"/>
      <protection hidden="1"/>
    </xf>
    <xf numFmtId="3" fontId="20" fillId="0" borderId="99" xfId="3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3" applyNumberFormat="1" applyFont="1" applyFill="1" applyBorder="1" applyAlignment="1" applyProtection="1">
      <alignment horizontal="left" vertical="center" wrapText="1"/>
      <protection hidden="1"/>
    </xf>
    <xf numFmtId="49" fontId="21" fillId="0" borderId="11" xfId="3" applyNumberFormat="1" applyFont="1" applyFill="1" applyBorder="1" applyAlignment="1" applyProtection="1">
      <alignment horizontal="center" vertical="center" wrapText="1"/>
      <protection hidden="1"/>
    </xf>
    <xf numFmtId="4" fontId="20" fillId="0" borderId="11" xfId="3" applyNumberFormat="1" applyFont="1" applyFill="1" applyBorder="1" applyAlignment="1" applyProtection="1">
      <alignment horizontal="right" vertical="center" wrapText="1"/>
      <protection hidden="1"/>
    </xf>
    <xf numFmtId="49" fontId="20" fillId="0" borderId="5" xfId="3" applyNumberFormat="1" applyFont="1" applyFill="1" applyBorder="1" applyAlignment="1" applyProtection="1">
      <alignment horizontal="center" vertical="center"/>
      <protection hidden="1"/>
    </xf>
    <xf numFmtId="49" fontId="20" fillId="0" borderId="11" xfId="3" applyNumberFormat="1" applyFont="1" applyFill="1" applyBorder="1" applyAlignment="1" applyProtection="1">
      <alignment horizontal="center" vertical="center"/>
      <protection hidden="1"/>
    </xf>
    <xf numFmtId="4" fontId="20" fillId="0" borderId="11" xfId="3" applyNumberFormat="1" applyFont="1" applyFill="1" applyBorder="1" applyAlignment="1" applyProtection="1">
      <alignment horizontal="right" vertical="center"/>
      <protection hidden="1"/>
    </xf>
    <xf numFmtId="49" fontId="21" fillId="0" borderId="5" xfId="3" applyNumberFormat="1" applyFont="1" applyFill="1" applyBorder="1" applyAlignment="1" applyProtection="1">
      <alignment horizontal="center" vertical="center"/>
      <protection hidden="1"/>
    </xf>
    <xf numFmtId="4" fontId="21" fillId="0" borderId="12" xfId="3" applyNumberFormat="1" applyFont="1" applyFill="1" applyBorder="1" applyAlignment="1" applyProtection="1">
      <alignment horizontal="right" vertical="center"/>
      <protection hidden="1"/>
    </xf>
    <xf numFmtId="0" fontId="20" fillId="0" borderId="11" xfId="3" applyNumberFormat="1" applyFont="1" applyFill="1" applyBorder="1" applyAlignment="1" applyProtection="1">
      <alignment horizontal="left" vertical="top" wrapText="1"/>
      <protection hidden="1"/>
    </xf>
    <xf numFmtId="49" fontId="21" fillId="0" borderId="100" xfId="3" applyNumberFormat="1" applyFont="1" applyFill="1" applyBorder="1" applyAlignment="1" applyProtection="1">
      <alignment horizontal="center" vertical="center"/>
      <protection hidden="1"/>
    </xf>
    <xf numFmtId="4" fontId="21" fillId="0" borderId="100" xfId="3" applyNumberFormat="1" applyFont="1" applyFill="1" applyBorder="1" applyAlignment="1" applyProtection="1">
      <alignment horizontal="right" vertical="center"/>
      <protection hidden="1"/>
    </xf>
    <xf numFmtId="49" fontId="20" fillId="0" borderId="75" xfId="3" applyNumberFormat="1" applyFont="1" applyFill="1" applyBorder="1" applyAlignment="1" applyProtection="1">
      <alignment horizontal="center" vertical="center"/>
      <protection hidden="1"/>
    </xf>
    <xf numFmtId="4" fontId="30" fillId="0" borderId="11" xfId="3" applyNumberFormat="1" applyFont="1" applyFill="1" applyBorder="1" applyAlignment="1" applyProtection="1">
      <alignment horizontal="right" vertical="center"/>
      <protection hidden="1"/>
    </xf>
    <xf numFmtId="0" fontId="20" fillId="0" borderId="1" xfId="2" applyFont="1" applyBorder="1" applyAlignment="1">
      <alignment wrapText="1"/>
    </xf>
    <xf numFmtId="4" fontId="29" fillId="0" borderId="11" xfId="3" applyNumberFormat="1" applyFont="1" applyFill="1" applyBorder="1" applyAlignment="1" applyProtection="1">
      <alignment horizontal="right" vertical="center"/>
      <protection hidden="1"/>
    </xf>
    <xf numFmtId="49" fontId="31" fillId="0" borderId="11" xfId="3" applyNumberFormat="1" applyFont="1" applyFill="1" applyBorder="1" applyAlignment="1" applyProtection="1">
      <alignment horizontal="center" vertical="center"/>
      <protection hidden="1"/>
    </xf>
    <xf numFmtId="0" fontId="20" fillId="0" borderId="1" xfId="2" applyFont="1" applyBorder="1" applyAlignment="1">
      <alignment horizontal="justify" vertical="top" wrapText="1"/>
    </xf>
    <xf numFmtId="0" fontId="20" fillId="0" borderId="1" xfId="2" applyFont="1" applyBorder="1" applyAlignment="1">
      <alignment horizontal="justify" vertical="top"/>
    </xf>
    <xf numFmtId="49" fontId="21" fillId="0" borderId="38" xfId="3" applyNumberFormat="1" applyFont="1" applyFill="1" applyBorder="1" applyAlignment="1" applyProtection="1">
      <alignment horizontal="center" vertical="center"/>
      <protection hidden="1"/>
    </xf>
    <xf numFmtId="49" fontId="21" fillId="0" borderId="63" xfId="3" applyNumberFormat="1" applyFont="1" applyFill="1" applyBorder="1" applyAlignment="1" applyProtection="1">
      <alignment horizontal="center" vertical="center"/>
      <protection hidden="1"/>
    </xf>
    <xf numFmtId="0" fontId="27" fillId="0" borderId="0" xfId="3" applyFont="1" applyFill="1" applyBorder="1"/>
    <xf numFmtId="0" fontId="20" fillId="0" borderId="1" xfId="2" applyFont="1" applyBorder="1"/>
    <xf numFmtId="0" fontId="21" fillId="0" borderId="11" xfId="3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3" applyFont="1" applyFill="1" applyProtection="1">
      <protection hidden="1"/>
    </xf>
    <xf numFmtId="49" fontId="40" fillId="0" borderId="0" xfId="3" applyNumberFormat="1" applyFont="1" applyFill="1" applyProtection="1">
      <protection hidden="1"/>
    </xf>
    <xf numFmtId="4" fontId="40" fillId="0" borderId="0" xfId="3" applyNumberFormat="1" applyFont="1" applyFill="1" applyProtection="1">
      <protection hidden="1"/>
    </xf>
    <xf numFmtId="0" fontId="19" fillId="0" borderId="0" xfId="2" applyFont="1" applyBorder="1" applyAlignment="1">
      <alignment horizontal="left"/>
    </xf>
    <xf numFmtId="0" fontId="18" fillId="0" borderId="0" xfId="2" applyFont="1" applyFill="1"/>
    <xf numFmtId="0" fontId="19" fillId="0" borderId="0" xfId="2" applyFont="1" applyFill="1" applyAlignment="1">
      <alignment horizontal="right"/>
    </xf>
    <xf numFmtId="0" fontId="41" fillId="0" borderId="0" xfId="0" applyFont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 vertical="center"/>
    </xf>
    <xf numFmtId="4" fontId="18" fillId="0" borderId="0" xfId="2" applyNumberFormat="1"/>
    <xf numFmtId="4" fontId="11" fillId="0" borderId="0" xfId="3" applyNumberFormat="1" applyBorder="1"/>
    <xf numFmtId="14" fontId="41" fillId="0" borderId="0" xfId="0" applyNumberFormat="1" applyFont="1"/>
    <xf numFmtId="168" fontId="41" fillId="0" borderId="0" xfId="0" applyNumberFormat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1" fillId="0" borderId="0" xfId="2" applyFont="1" applyBorder="1" applyAlignment="1">
      <alignment vertical="top" wrapText="1"/>
    </xf>
    <xf numFmtId="0" fontId="21" fillId="0" borderId="0" xfId="2" applyFont="1" applyBorder="1" applyAlignment="1"/>
    <xf numFmtId="4" fontId="27" fillId="0" borderId="0" xfId="3" applyNumberFormat="1" applyFont="1" applyFill="1"/>
    <xf numFmtId="4" fontId="28" fillId="0" borderId="0" xfId="3" applyNumberFormat="1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/>
    <xf numFmtId="0" fontId="50" fillId="0" borderId="11" xfId="0" applyFont="1" applyFill="1" applyBorder="1"/>
    <xf numFmtId="49" fontId="50" fillId="0" borderId="11" xfId="0" applyNumberFormat="1" applyFont="1" applyFill="1" applyBorder="1" applyAlignment="1">
      <alignment horizontal="right"/>
    </xf>
    <xf numFmtId="0" fontId="50" fillId="0" borderId="11" xfId="0" applyNumberFormat="1" applyFont="1" applyFill="1" applyBorder="1" applyAlignment="1">
      <alignment horizontal="right"/>
    </xf>
    <xf numFmtId="49" fontId="50" fillId="0" borderId="11" xfId="0" applyNumberFormat="1" applyFont="1" applyFill="1" applyBorder="1" applyAlignment="1">
      <alignment horizontal="center"/>
    </xf>
    <xf numFmtId="4" fontId="44" fillId="0" borderId="11" xfId="0" applyNumberFormat="1" applyFont="1" applyFill="1" applyBorder="1" applyAlignment="1">
      <alignment horizontal="right"/>
    </xf>
    <xf numFmtId="0" fontId="48" fillId="0" borderId="11" xfId="0" applyFont="1" applyFill="1" applyBorder="1"/>
    <xf numFmtId="49" fontId="51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51" fillId="0" borderId="11" xfId="0" applyNumberFormat="1" applyFont="1" applyFill="1" applyBorder="1"/>
    <xf numFmtId="0" fontId="18" fillId="0" borderId="11" xfId="0" applyNumberFormat="1" applyFont="1" applyFill="1" applyBorder="1"/>
    <xf numFmtId="4" fontId="52" fillId="0" borderId="11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 horizontal="right"/>
    </xf>
    <xf numFmtId="2" fontId="18" fillId="0" borderId="11" xfId="0" applyNumberFormat="1" applyFont="1" applyFill="1" applyBorder="1"/>
    <xf numFmtId="0" fontId="45" fillId="0" borderId="11" xfId="0" applyFont="1" applyFill="1" applyBorder="1"/>
    <xf numFmtId="0" fontId="47" fillId="0" borderId="11" xfId="0" applyFont="1" applyFill="1" applyBorder="1"/>
    <xf numFmtId="0" fontId="23" fillId="0" borderId="11" xfId="0" applyFont="1" applyFill="1" applyBorder="1" applyAlignment="1">
      <alignment horizontal="center"/>
    </xf>
    <xf numFmtId="0" fontId="49" fillId="0" borderId="11" xfId="0" applyFont="1" applyFill="1" applyBorder="1"/>
    <xf numFmtId="0" fontId="23" fillId="0" borderId="11" xfId="0" applyFont="1" applyFill="1" applyBorder="1"/>
    <xf numFmtId="0" fontId="27" fillId="0" borderId="0" xfId="3" applyFont="1" applyBorder="1"/>
    <xf numFmtId="4" fontId="21" fillId="3" borderId="11" xfId="3" applyNumberFormat="1" applyFont="1" applyFill="1" applyBorder="1" applyAlignment="1" applyProtection="1">
      <alignment horizontal="right" vertical="center"/>
      <protection hidden="1"/>
    </xf>
    <xf numFmtId="0" fontId="0" fillId="0" borderId="0" xfId="0" applyNumberFormat="1" applyFill="1"/>
    <xf numFmtId="4" fontId="0" fillId="0" borderId="0" xfId="0" applyNumberFormat="1" applyFill="1"/>
    <xf numFmtId="0" fontId="0" fillId="0" borderId="0" xfId="0" applyNumberFormat="1" applyFill="1" applyAlignment="1">
      <alignment wrapText="1"/>
    </xf>
    <xf numFmtId="0" fontId="14" fillId="0" borderId="0" xfId="1" applyFont="1" applyAlignment="1">
      <alignment horizontal="right"/>
    </xf>
    <xf numFmtId="0" fontId="54" fillId="0" borderId="0" xfId="1" applyFont="1"/>
    <xf numFmtId="0" fontId="14" fillId="0" borderId="11" xfId="1" applyFont="1" applyBorder="1" applyAlignment="1">
      <alignment horizontal="center"/>
    </xf>
    <xf numFmtId="0" fontId="57" fillId="0" borderId="36" xfId="1" applyFont="1" applyBorder="1"/>
    <xf numFmtId="0" fontId="57" fillId="0" borderId="62" xfId="1" applyFont="1" applyBorder="1"/>
    <xf numFmtId="4" fontId="57" fillId="0" borderId="11" xfId="1" applyNumberFormat="1" applyFont="1" applyBorder="1"/>
    <xf numFmtId="0" fontId="14" fillId="0" borderId="36" xfId="1" applyFont="1" applyBorder="1"/>
    <xf numFmtId="0" fontId="14" fillId="0" borderId="62" xfId="1" applyFont="1" applyBorder="1"/>
    <xf numFmtId="4" fontId="14" fillId="0" borderId="11" xfId="1" applyNumberFormat="1" applyFont="1" applyBorder="1"/>
    <xf numFmtId="0" fontId="57" fillId="0" borderId="37" xfId="1" applyFont="1" applyBorder="1"/>
    <xf numFmtId="0" fontId="14" fillId="0" borderId="37" xfId="1" applyFont="1" applyBorder="1"/>
    <xf numFmtId="4" fontId="14" fillId="0" borderId="11" xfId="1" applyNumberFormat="1" applyFont="1" applyBorder="1" applyAlignment="1">
      <alignment horizontal="right" vertical="center"/>
    </xf>
    <xf numFmtId="0" fontId="14" fillId="0" borderId="0" xfId="1" applyFont="1" applyBorder="1"/>
    <xf numFmtId="0" fontId="14" fillId="0" borderId="0" xfId="1" applyNumberFormat="1" applyFont="1" applyBorder="1" applyAlignment="1">
      <alignment vertical="distributed"/>
    </xf>
    <xf numFmtId="0" fontId="56" fillId="0" borderId="0" xfId="1" applyNumberFormat="1" applyFont="1" applyBorder="1" applyAlignment="1">
      <alignment vertical="distributed"/>
    </xf>
    <xf numFmtId="2" fontId="14" fillId="0" borderId="0" xfId="1" applyNumberFormat="1" applyFont="1" applyBorder="1"/>
    <xf numFmtId="0" fontId="55" fillId="0" borderId="0" xfId="1" applyFont="1"/>
    <xf numFmtId="0" fontId="60" fillId="0" borderId="0" xfId="2" applyFont="1" applyFill="1" applyBorder="1" applyAlignment="1"/>
    <xf numFmtId="0" fontId="59" fillId="0" borderId="0" xfId="2" applyFont="1" applyFill="1" applyBorder="1" applyAlignment="1">
      <alignment horizontal="right"/>
    </xf>
    <xf numFmtId="0" fontId="59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59" fillId="0" borderId="67" xfId="3" applyNumberFormat="1" applyFont="1" applyFill="1" applyBorder="1" applyAlignment="1" applyProtection="1">
      <alignment horizontal="center" vertical="center" wrapText="1"/>
      <protection hidden="1"/>
    </xf>
    <xf numFmtId="49" fontId="59" fillId="0" borderId="34" xfId="3" applyNumberFormat="1" applyFont="1" applyFill="1" applyBorder="1" applyAlignment="1" applyProtection="1">
      <alignment horizontal="center" vertical="center" wrapText="1"/>
      <protection hidden="1"/>
    </xf>
    <xf numFmtId="3" fontId="59" fillId="0" borderId="68" xfId="3" applyNumberFormat="1" applyFont="1" applyFill="1" applyBorder="1" applyAlignment="1" applyProtection="1">
      <alignment horizontal="center" vertical="center" wrapText="1"/>
      <protection hidden="1"/>
    </xf>
    <xf numFmtId="0" fontId="59" fillId="0" borderId="1" xfId="3" applyNumberFormat="1" applyFont="1" applyFill="1" applyBorder="1" applyAlignment="1" applyProtection="1">
      <alignment horizontal="left" vertical="center" wrapText="1"/>
      <protection hidden="1"/>
    </xf>
    <xf numFmtId="4" fontId="59" fillId="0" borderId="68" xfId="3" applyNumberFormat="1" applyFont="1" applyFill="1" applyBorder="1" applyAlignment="1" applyProtection="1">
      <alignment horizontal="right" vertical="center" wrapText="1"/>
      <protection hidden="1"/>
    </xf>
    <xf numFmtId="0" fontId="59" fillId="5" borderId="1" xfId="3" applyNumberFormat="1" applyFont="1" applyFill="1" applyBorder="1" applyAlignment="1" applyProtection="1">
      <alignment horizontal="left" vertical="top" wrapText="1"/>
      <protection hidden="1"/>
    </xf>
    <xf numFmtId="49" fontId="59" fillId="5" borderId="67" xfId="3" applyNumberFormat="1" applyFont="1" applyFill="1" applyBorder="1" applyAlignment="1" applyProtection="1">
      <alignment horizontal="center" vertical="center"/>
      <protection hidden="1"/>
    </xf>
    <xf numFmtId="49" fontId="59" fillId="5" borderId="34" xfId="3" applyNumberFormat="1" applyFont="1" applyFill="1" applyBorder="1" applyAlignment="1" applyProtection="1">
      <alignment horizontal="center" vertical="center"/>
      <protection hidden="1"/>
    </xf>
    <xf numFmtId="4" fontId="59" fillId="5" borderId="68" xfId="3" applyNumberFormat="1" applyFont="1" applyFill="1" applyBorder="1" applyAlignment="1" applyProtection="1">
      <alignment horizontal="right" vertical="center"/>
      <protection hidden="1"/>
    </xf>
    <xf numFmtId="0" fontId="61" fillId="5" borderId="1" xfId="3" applyNumberFormat="1" applyFont="1" applyFill="1" applyBorder="1" applyAlignment="1" applyProtection="1">
      <alignment horizontal="left" vertical="top" wrapText="1"/>
      <protection hidden="1"/>
    </xf>
    <xf numFmtId="49" fontId="61" fillId="5" borderId="67" xfId="3" applyNumberFormat="1" applyFont="1" applyFill="1" applyBorder="1" applyAlignment="1" applyProtection="1">
      <alignment horizontal="center" vertical="center"/>
      <protection hidden="1"/>
    </xf>
    <xf numFmtId="49" fontId="61" fillId="5" borderId="34" xfId="3" applyNumberFormat="1" applyFont="1" applyFill="1" applyBorder="1" applyAlignment="1" applyProtection="1">
      <alignment horizontal="center" vertical="center"/>
      <protection hidden="1"/>
    </xf>
    <xf numFmtId="4" fontId="61" fillId="5" borderId="68" xfId="3" applyNumberFormat="1" applyFont="1" applyFill="1" applyBorder="1" applyAlignment="1" applyProtection="1">
      <alignment horizontal="right" vertical="center"/>
      <protection hidden="1"/>
    </xf>
    <xf numFmtId="49" fontId="59" fillId="6" borderId="69" xfId="3" applyNumberFormat="1" applyFont="1" applyFill="1" applyBorder="1" applyAlignment="1" applyProtection="1">
      <alignment horizontal="center" vertical="center"/>
      <protection hidden="1"/>
    </xf>
    <xf numFmtId="49" fontId="59" fillId="6" borderId="31" xfId="3" applyNumberFormat="1" applyFont="1" applyFill="1" applyBorder="1" applyAlignment="1" applyProtection="1">
      <alignment horizontal="center" vertical="center"/>
      <protection hidden="1"/>
    </xf>
    <xf numFmtId="4" fontId="62" fillId="6" borderId="32" xfId="3" applyNumberFormat="1" applyFont="1" applyFill="1" applyBorder="1" applyAlignment="1" applyProtection="1">
      <alignment horizontal="right" vertical="center"/>
      <protection hidden="1"/>
    </xf>
    <xf numFmtId="0" fontId="60" fillId="0" borderId="1" xfId="3" applyNumberFormat="1" applyFont="1" applyFill="1" applyBorder="1" applyAlignment="1" applyProtection="1">
      <alignment horizontal="left" vertical="top" wrapText="1"/>
      <protection hidden="1"/>
    </xf>
    <xf numFmtId="49" fontId="60" fillId="4" borderId="10" xfId="3" applyNumberFormat="1" applyFont="1" applyFill="1" applyBorder="1" applyAlignment="1" applyProtection="1">
      <alignment horizontal="center" vertical="center"/>
      <protection hidden="1"/>
    </xf>
    <xf numFmtId="49" fontId="60" fillId="4" borderId="1" xfId="3" applyNumberFormat="1" applyFont="1" applyFill="1" applyBorder="1" applyAlignment="1" applyProtection="1">
      <alignment horizontal="center" vertical="center"/>
      <protection hidden="1"/>
    </xf>
    <xf numFmtId="4" fontId="60" fillId="4" borderId="70" xfId="3" applyNumberFormat="1" applyFont="1" applyFill="1" applyBorder="1" applyAlignment="1" applyProtection="1">
      <alignment horizontal="right" vertical="center"/>
      <protection hidden="1"/>
    </xf>
    <xf numFmtId="0" fontId="59" fillId="0" borderId="1" xfId="3" applyNumberFormat="1" applyFont="1" applyFill="1" applyBorder="1" applyAlignment="1" applyProtection="1">
      <alignment horizontal="left" vertical="top" wrapText="1"/>
      <protection hidden="1"/>
    </xf>
    <xf numFmtId="49" fontId="59" fillId="4" borderId="10" xfId="3" applyNumberFormat="1" applyFont="1" applyFill="1" applyBorder="1" applyAlignment="1" applyProtection="1">
      <alignment horizontal="center" vertical="center"/>
      <protection hidden="1"/>
    </xf>
    <xf numFmtId="49" fontId="59" fillId="4" borderId="1" xfId="3" applyNumberFormat="1" applyFont="1" applyFill="1" applyBorder="1" applyAlignment="1" applyProtection="1">
      <alignment horizontal="center" vertical="center"/>
      <protection hidden="1"/>
    </xf>
    <xf numFmtId="4" fontId="59" fillId="4" borderId="70" xfId="3" applyNumberFormat="1" applyFont="1" applyFill="1" applyBorder="1" applyAlignment="1" applyProtection="1">
      <alignment horizontal="right" vertical="center"/>
      <protection hidden="1"/>
    </xf>
    <xf numFmtId="4" fontId="62" fillId="4" borderId="70" xfId="3" applyNumberFormat="1" applyFont="1" applyFill="1" applyBorder="1" applyAlignment="1" applyProtection="1">
      <alignment horizontal="right" vertical="center"/>
      <protection hidden="1"/>
    </xf>
    <xf numFmtId="4" fontId="53" fillId="4" borderId="70" xfId="3" applyNumberFormat="1" applyFont="1" applyFill="1" applyBorder="1" applyAlignment="1" applyProtection="1">
      <alignment horizontal="right" vertical="center"/>
      <protection hidden="1"/>
    </xf>
    <xf numFmtId="49" fontId="60" fillId="0" borderId="10" xfId="3" applyNumberFormat="1" applyFont="1" applyFill="1" applyBorder="1" applyAlignment="1" applyProtection="1">
      <alignment horizontal="center" vertical="center"/>
      <protection hidden="1"/>
    </xf>
    <xf numFmtId="49" fontId="60" fillId="0" borderId="1" xfId="3" applyNumberFormat="1" applyFont="1" applyFill="1" applyBorder="1" applyAlignment="1" applyProtection="1">
      <alignment horizontal="center" vertical="center"/>
      <protection hidden="1"/>
    </xf>
    <xf numFmtId="4" fontId="60" fillId="0" borderId="70" xfId="3" applyNumberFormat="1" applyFont="1" applyFill="1" applyBorder="1" applyAlignment="1" applyProtection="1">
      <alignment horizontal="right" vertical="center"/>
      <protection hidden="1"/>
    </xf>
    <xf numFmtId="0" fontId="60" fillId="0" borderId="24" xfId="3" applyNumberFormat="1" applyFont="1" applyFill="1" applyBorder="1" applyAlignment="1" applyProtection="1">
      <alignment horizontal="left" vertical="top" wrapText="1"/>
      <protection hidden="1"/>
    </xf>
    <xf numFmtId="49" fontId="60" fillId="0" borderId="17" xfId="3" applyNumberFormat="1" applyFont="1" applyFill="1" applyBorder="1" applyAlignment="1" applyProtection="1">
      <alignment horizontal="center" vertical="center"/>
      <protection hidden="1"/>
    </xf>
    <xf numFmtId="49" fontId="60" fillId="0" borderId="24" xfId="3" applyNumberFormat="1" applyFont="1" applyFill="1" applyBorder="1" applyAlignment="1" applyProtection="1">
      <alignment horizontal="center" vertical="center"/>
      <protection hidden="1"/>
    </xf>
    <xf numFmtId="4" fontId="60" fillId="0" borderId="39" xfId="3" applyNumberFormat="1" applyFont="1" applyFill="1" applyBorder="1" applyAlignment="1" applyProtection="1">
      <alignment horizontal="right" vertical="center"/>
      <protection hidden="1"/>
    </xf>
    <xf numFmtId="0" fontId="60" fillId="0" borderId="11" xfId="2" applyFont="1" applyBorder="1" applyAlignment="1">
      <alignment wrapText="1"/>
    </xf>
    <xf numFmtId="49" fontId="60" fillId="0" borderId="11" xfId="3" applyNumberFormat="1" applyFont="1" applyFill="1" applyBorder="1" applyAlignment="1" applyProtection="1">
      <alignment horizontal="center" vertical="center"/>
      <protection hidden="1"/>
    </xf>
    <xf numFmtId="4" fontId="60" fillId="0" borderId="11" xfId="3" applyNumberFormat="1" applyFont="1" applyFill="1" applyBorder="1" applyAlignment="1" applyProtection="1">
      <alignment horizontal="right" vertical="center"/>
      <protection hidden="1"/>
    </xf>
    <xf numFmtId="0" fontId="60" fillId="0" borderId="22" xfId="3" applyNumberFormat="1" applyFont="1" applyFill="1" applyBorder="1" applyAlignment="1" applyProtection="1">
      <alignment horizontal="left" vertical="top" wrapText="1"/>
      <protection hidden="1"/>
    </xf>
    <xf numFmtId="49" fontId="60" fillId="0" borderId="21" xfId="3" applyNumberFormat="1" applyFont="1" applyFill="1" applyBorder="1" applyAlignment="1" applyProtection="1">
      <alignment horizontal="center" vertical="center"/>
      <protection hidden="1"/>
    </xf>
    <xf numFmtId="49" fontId="60" fillId="0" borderId="71" xfId="3" applyNumberFormat="1" applyFont="1" applyFill="1" applyBorder="1" applyAlignment="1" applyProtection="1">
      <alignment horizontal="center" vertical="center"/>
      <protection hidden="1"/>
    </xf>
    <xf numFmtId="4" fontId="60" fillId="0" borderId="72" xfId="3" applyNumberFormat="1" applyFont="1" applyFill="1" applyBorder="1" applyAlignment="1" applyProtection="1">
      <alignment horizontal="right" vertical="center"/>
      <protection hidden="1"/>
    </xf>
    <xf numFmtId="0" fontId="60" fillId="0" borderId="73" xfId="3" applyNumberFormat="1" applyFont="1" applyFill="1" applyBorder="1" applyAlignment="1" applyProtection="1">
      <alignment horizontal="left" vertical="top" wrapText="1"/>
      <protection hidden="1"/>
    </xf>
    <xf numFmtId="49" fontId="60" fillId="0" borderId="61" xfId="3" applyNumberFormat="1" applyFont="1" applyFill="1" applyBorder="1" applyAlignment="1" applyProtection="1">
      <alignment horizontal="center" vertical="center"/>
      <protection hidden="1"/>
    </xf>
    <xf numFmtId="49" fontId="60" fillId="0" borderId="73" xfId="3" applyNumberFormat="1" applyFont="1" applyFill="1" applyBorder="1" applyAlignment="1" applyProtection="1">
      <alignment horizontal="center" vertical="center"/>
      <protection hidden="1"/>
    </xf>
    <xf numFmtId="49" fontId="60" fillId="0" borderId="75" xfId="3" applyNumberFormat="1" applyFont="1" applyFill="1" applyBorder="1" applyAlignment="1" applyProtection="1">
      <alignment horizontal="center" vertical="center"/>
      <protection hidden="1"/>
    </xf>
    <xf numFmtId="0" fontId="61" fillId="0" borderId="1" xfId="3" applyNumberFormat="1" applyFont="1" applyFill="1" applyBorder="1" applyAlignment="1" applyProtection="1">
      <alignment horizontal="left" vertical="top" wrapText="1"/>
      <protection hidden="1"/>
    </xf>
    <xf numFmtId="49" fontId="61" fillId="4" borderId="67" xfId="3" applyNumberFormat="1" applyFont="1" applyFill="1" applyBorder="1" applyAlignment="1" applyProtection="1">
      <alignment horizontal="center" vertical="center"/>
      <protection hidden="1"/>
    </xf>
    <xf numFmtId="49" fontId="61" fillId="4" borderId="34" xfId="3" applyNumberFormat="1" applyFont="1" applyFill="1" applyBorder="1" applyAlignment="1" applyProtection="1">
      <alignment horizontal="center" vertical="center"/>
      <protection hidden="1"/>
    </xf>
    <xf numFmtId="4" fontId="61" fillId="4" borderId="68" xfId="3" applyNumberFormat="1" applyFont="1" applyFill="1" applyBorder="1" applyAlignment="1" applyProtection="1">
      <alignment horizontal="right" vertical="center"/>
      <protection hidden="1"/>
    </xf>
    <xf numFmtId="49" fontId="59" fillId="0" borderId="73" xfId="3" applyNumberFormat="1" applyFont="1" applyFill="1" applyBorder="1" applyAlignment="1" applyProtection="1">
      <alignment horizontal="center" vertical="center"/>
      <protection hidden="1"/>
    </xf>
    <xf numFmtId="49" fontId="59" fillId="0" borderId="22" xfId="3" applyNumberFormat="1" applyFont="1" applyFill="1" applyBorder="1" applyAlignment="1" applyProtection="1">
      <alignment horizontal="center" vertical="center"/>
      <protection hidden="1"/>
    </xf>
    <xf numFmtId="4" fontId="62" fillId="0" borderId="74" xfId="3" applyNumberFormat="1" applyFont="1" applyFill="1" applyBorder="1" applyAlignment="1" applyProtection="1">
      <alignment horizontal="right" vertical="center"/>
      <protection hidden="1"/>
    </xf>
    <xf numFmtId="0" fontId="60" fillId="0" borderId="1" xfId="2" applyFont="1" applyBorder="1" applyAlignment="1">
      <alignment wrapText="1"/>
    </xf>
    <xf numFmtId="49" fontId="61" fillId="0" borderId="67" xfId="3" applyNumberFormat="1" applyFont="1" applyFill="1" applyBorder="1" applyAlignment="1" applyProtection="1">
      <alignment horizontal="center" vertical="center"/>
      <protection hidden="1"/>
    </xf>
    <xf numFmtId="49" fontId="61" fillId="0" borderId="34" xfId="3" applyNumberFormat="1" applyFont="1" applyFill="1" applyBorder="1" applyAlignment="1" applyProtection="1">
      <alignment horizontal="center" vertical="center"/>
      <protection hidden="1"/>
    </xf>
    <xf numFmtId="4" fontId="63" fillId="0" borderId="68" xfId="3" applyNumberFormat="1" applyFont="1" applyFill="1" applyBorder="1" applyAlignment="1" applyProtection="1">
      <alignment horizontal="right" vertical="center"/>
      <protection hidden="1"/>
    </xf>
    <xf numFmtId="0" fontId="64" fillId="0" borderId="1" xfId="3" applyNumberFormat="1" applyFont="1" applyFill="1" applyBorder="1" applyAlignment="1" applyProtection="1">
      <alignment horizontal="left" vertical="top" wrapText="1"/>
      <protection hidden="1"/>
    </xf>
    <xf numFmtId="49" fontId="64" fillId="0" borderId="10" xfId="3" applyNumberFormat="1" applyFont="1" applyFill="1" applyBorder="1" applyAlignment="1" applyProtection="1">
      <alignment horizontal="center" vertical="center"/>
      <protection hidden="1"/>
    </xf>
    <xf numFmtId="49" fontId="64" fillId="0" borderId="1" xfId="3" applyNumberFormat="1" applyFont="1" applyFill="1" applyBorder="1" applyAlignment="1" applyProtection="1">
      <alignment horizontal="center" vertical="center"/>
      <protection hidden="1"/>
    </xf>
    <xf numFmtId="4" fontId="64" fillId="0" borderId="70" xfId="3" applyNumberFormat="1" applyFont="1" applyFill="1" applyBorder="1" applyAlignment="1" applyProtection="1">
      <alignment horizontal="right" vertical="center"/>
      <protection hidden="1"/>
    </xf>
    <xf numFmtId="49" fontId="64" fillId="0" borderId="73" xfId="3" applyNumberFormat="1" applyFont="1" applyFill="1" applyBorder="1" applyAlignment="1" applyProtection="1">
      <alignment horizontal="center" vertical="center"/>
      <protection hidden="1"/>
    </xf>
    <xf numFmtId="49" fontId="64" fillId="0" borderId="22" xfId="3" applyNumberFormat="1" applyFont="1" applyFill="1" applyBorder="1" applyAlignment="1" applyProtection="1">
      <alignment horizontal="center" vertical="center"/>
      <protection hidden="1"/>
    </xf>
    <xf numFmtId="4" fontId="64" fillId="0" borderId="74" xfId="3" applyNumberFormat="1" applyFont="1" applyFill="1" applyBorder="1" applyAlignment="1" applyProtection="1">
      <alignment horizontal="right" vertical="center"/>
      <protection hidden="1"/>
    </xf>
    <xf numFmtId="49" fontId="59" fillId="0" borderId="10" xfId="3" applyNumberFormat="1" applyFont="1" applyFill="1" applyBorder="1" applyAlignment="1" applyProtection="1">
      <alignment horizontal="center" vertical="center"/>
      <protection hidden="1"/>
    </xf>
    <xf numFmtId="49" fontId="59" fillId="0" borderId="1" xfId="3" applyNumberFormat="1" applyFont="1" applyFill="1" applyBorder="1" applyAlignment="1" applyProtection="1">
      <alignment horizontal="center" vertical="center"/>
      <protection hidden="1"/>
    </xf>
    <xf numFmtId="4" fontId="62" fillId="0" borderId="70" xfId="3" applyNumberFormat="1" applyFont="1" applyFill="1" applyBorder="1" applyAlignment="1" applyProtection="1">
      <alignment horizontal="right" vertical="center"/>
      <protection hidden="1"/>
    </xf>
    <xf numFmtId="49" fontId="60" fillId="0" borderId="22" xfId="3" applyNumberFormat="1" applyFont="1" applyFill="1" applyBorder="1" applyAlignment="1" applyProtection="1">
      <alignment horizontal="center" vertical="center"/>
      <protection hidden="1"/>
    </xf>
    <xf numFmtId="4" fontId="53" fillId="0" borderId="70" xfId="3" applyNumberFormat="1" applyFont="1" applyFill="1" applyBorder="1" applyAlignment="1" applyProtection="1">
      <alignment horizontal="right" vertical="center"/>
      <protection hidden="1"/>
    </xf>
    <xf numFmtId="0" fontId="59" fillId="0" borderId="56" xfId="3" applyNumberFormat="1" applyFont="1" applyFill="1" applyBorder="1" applyAlignment="1" applyProtection="1">
      <alignment horizontal="left" vertical="top" wrapText="1"/>
      <protection hidden="1"/>
    </xf>
    <xf numFmtId="49" fontId="59" fillId="0" borderId="76" xfId="3" applyNumberFormat="1" applyFont="1" applyFill="1" applyBorder="1" applyAlignment="1" applyProtection="1">
      <alignment horizontal="center" vertical="center"/>
      <protection hidden="1"/>
    </xf>
    <xf numFmtId="49" fontId="59" fillId="0" borderId="58" xfId="3" applyNumberFormat="1" applyFont="1" applyFill="1" applyBorder="1" applyAlignment="1" applyProtection="1">
      <alignment horizontal="center" vertical="center"/>
      <protection hidden="1"/>
    </xf>
    <xf numFmtId="49" fontId="60" fillId="0" borderId="58" xfId="3" applyNumberFormat="1" applyFont="1" applyFill="1" applyBorder="1" applyAlignment="1" applyProtection="1">
      <alignment horizontal="center" vertical="center"/>
      <protection hidden="1"/>
    </xf>
    <xf numFmtId="4" fontId="62" fillId="0" borderId="77" xfId="3" applyNumberFormat="1" applyFont="1" applyFill="1" applyBorder="1" applyAlignment="1" applyProtection="1">
      <alignment horizontal="right" vertical="center"/>
      <protection hidden="1"/>
    </xf>
    <xf numFmtId="0" fontId="60" fillId="0" borderId="78" xfId="3" applyNumberFormat="1" applyFont="1" applyFill="1" applyBorder="1" applyAlignment="1" applyProtection="1">
      <alignment horizontal="left" vertical="top" wrapText="1"/>
      <protection hidden="1"/>
    </xf>
    <xf numFmtId="4" fontId="53" fillId="0" borderId="79" xfId="3" applyNumberFormat="1" applyFont="1" applyFill="1" applyBorder="1" applyAlignment="1" applyProtection="1">
      <alignment horizontal="right" vertical="center"/>
      <protection hidden="1"/>
    </xf>
    <xf numFmtId="0" fontId="60" fillId="0" borderId="80" xfId="3" applyNumberFormat="1" applyFont="1" applyFill="1" applyBorder="1" applyAlignment="1" applyProtection="1">
      <alignment horizontal="left" vertical="top" wrapText="1"/>
      <protection hidden="1"/>
    </xf>
    <xf numFmtId="49" fontId="60" fillId="0" borderId="81" xfId="3" applyNumberFormat="1" applyFont="1" applyFill="1" applyBorder="1" applyAlignment="1" applyProtection="1">
      <alignment horizontal="center" vertical="center"/>
      <protection hidden="1"/>
    </xf>
    <xf numFmtId="49" fontId="60" fillId="0" borderId="12" xfId="3" applyNumberFormat="1" applyFont="1" applyFill="1" applyBorder="1" applyAlignment="1" applyProtection="1">
      <alignment horizontal="center" vertical="center"/>
      <protection hidden="1"/>
    </xf>
    <xf numFmtId="4" fontId="60" fillId="0" borderId="13" xfId="3" applyNumberFormat="1" applyFont="1" applyFill="1" applyBorder="1" applyAlignment="1" applyProtection="1">
      <alignment horizontal="right" vertical="center"/>
      <protection hidden="1"/>
    </xf>
    <xf numFmtId="0" fontId="60" fillId="0" borderId="82" xfId="3" applyNumberFormat="1" applyFont="1" applyFill="1" applyBorder="1" applyAlignment="1" applyProtection="1">
      <alignment horizontal="left" vertical="top" wrapText="1"/>
      <protection hidden="1"/>
    </xf>
    <xf numFmtId="0" fontId="60" fillId="0" borderId="83" xfId="3" applyNumberFormat="1" applyFont="1" applyFill="1" applyBorder="1" applyAlignment="1" applyProtection="1">
      <alignment horizontal="left" vertical="top" wrapText="1"/>
      <protection hidden="1"/>
    </xf>
    <xf numFmtId="49" fontId="60" fillId="0" borderId="84" xfId="3" applyNumberFormat="1" applyFont="1" applyFill="1" applyBorder="1" applyAlignment="1" applyProtection="1">
      <alignment horizontal="center" vertical="center"/>
      <protection hidden="1"/>
    </xf>
    <xf numFmtId="49" fontId="60" fillId="0" borderId="85" xfId="3" applyNumberFormat="1" applyFont="1" applyFill="1" applyBorder="1" applyAlignment="1" applyProtection="1">
      <alignment horizontal="center" vertical="center"/>
      <protection hidden="1"/>
    </xf>
    <xf numFmtId="4" fontId="60" fillId="0" borderId="86" xfId="3" applyNumberFormat="1" applyFont="1" applyFill="1" applyBorder="1" applyAlignment="1" applyProtection="1">
      <alignment horizontal="right" vertical="center"/>
      <protection hidden="1"/>
    </xf>
    <xf numFmtId="0" fontId="61" fillId="0" borderId="22" xfId="3" applyNumberFormat="1" applyFont="1" applyFill="1" applyBorder="1" applyAlignment="1" applyProtection="1">
      <alignment horizontal="left" vertical="top" wrapText="1"/>
      <protection hidden="1"/>
    </xf>
    <xf numFmtId="49" fontId="61" fillId="4" borderId="87" xfId="3" applyNumberFormat="1" applyFont="1" applyFill="1" applyBorder="1" applyAlignment="1" applyProtection="1">
      <alignment horizontal="center" vertical="center"/>
      <protection hidden="1"/>
    </xf>
    <xf numFmtId="49" fontId="61" fillId="4" borderId="88" xfId="3" applyNumberFormat="1" applyFont="1" applyFill="1" applyBorder="1" applyAlignment="1" applyProtection="1">
      <alignment horizontal="center" vertical="center"/>
      <protection hidden="1"/>
    </xf>
    <xf numFmtId="4" fontId="63" fillId="4" borderId="35" xfId="3" applyNumberFormat="1" applyFont="1" applyFill="1" applyBorder="1" applyAlignment="1" applyProtection="1">
      <alignment horizontal="right" vertical="center"/>
      <protection hidden="1"/>
    </xf>
    <xf numFmtId="49" fontId="61" fillId="0" borderId="73" xfId="3" applyNumberFormat="1" applyFont="1" applyFill="1" applyBorder="1" applyAlignment="1" applyProtection="1">
      <alignment horizontal="center" vertical="center"/>
      <protection hidden="1"/>
    </xf>
    <xf numFmtId="49" fontId="61" fillId="0" borderId="22" xfId="3" applyNumberFormat="1" applyFont="1" applyFill="1" applyBorder="1" applyAlignment="1" applyProtection="1">
      <alignment horizontal="center" vertical="center"/>
      <protection hidden="1"/>
    </xf>
    <xf numFmtId="4" fontId="61" fillId="0" borderId="74" xfId="3" applyNumberFormat="1" applyFont="1" applyFill="1" applyBorder="1" applyAlignment="1" applyProtection="1">
      <alignment horizontal="right" vertical="center"/>
      <protection hidden="1"/>
    </xf>
    <xf numFmtId="0" fontId="64" fillId="0" borderId="1" xfId="2" applyFont="1" applyBorder="1" applyAlignment="1">
      <alignment wrapText="1"/>
    </xf>
    <xf numFmtId="4" fontId="59" fillId="0" borderId="74" xfId="3" applyNumberFormat="1" applyFont="1" applyFill="1" applyBorder="1" applyAlignment="1" applyProtection="1">
      <alignment horizontal="right" vertical="center"/>
      <protection hidden="1"/>
    </xf>
    <xf numFmtId="4" fontId="60" fillId="0" borderId="74" xfId="3" applyNumberFormat="1" applyFont="1" applyFill="1" applyBorder="1" applyAlignment="1" applyProtection="1">
      <alignment horizontal="right" vertical="center"/>
      <protection hidden="1"/>
    </xf>
    <xf numFmtId="0" fontId="60" fillId="0" borderId="56" xfId="3" applyNumberFormat="1" applyFont="1" applyFill="1" applyBorder="1" applyAlignment="1" applyProtection="1">
      <alignment horizontal="left" vertical="top" wrapText="1"/>
      <protection hidden="1"/>
    </xf>
    <xf numFmtId="49" fontId="60" fillId="0" borderId="43" xfId="3" applyNumberFormat="1" applyFont="1" applyFill="1" applyBorder="1" applyAlignment="1" applyProtection="1">
      <alignment horizontal="center" vertical="center"/>
      <protection hidden="1"/>
    </xf>
    <xf numFmtId="4" fontId="60" fillId="0" borderId="89" xfId="3" applyNumberFormat="1" applyFont="1" applyFill="1" applyBorder="1" applyAlignment="1" applyProtection="1">
      <alignment horizontal="right" vertical="center"/>
      <protection hidden="1"/>
    </xf>
    <xf numFmtId="0" fontId="60" fillId="0" borderId="90" xfId="3" applyNumberFormat="1" applyFont="1" applyFill="1" applyBorder="1" applyAlignment="1" applyProtection="1">
      <alignment horizontal="left" vertical="top" wrapText="1"/>
      <protection hidden="1"/>
    </xf>
    <xf numFmtId="4" fontId="60" fillId="0" borderId="91" xfId="3" applyNumberFormat="1" applyFont="1" applyFill="1" applyBorder="1" applyAlignment="1" applyProtection="1">
      <alignment horizontal="right" vertical="center"/>
      <protection hidden="1"/>
    </xf>
    <xf numFmtId="49" fontId="60" fillId="0" borderId="36" xfId="3" applyNumberFormat="1" applyFont="1" applyFill="1" applyBorder="1" applyAlignment="1" applyProtection="1">
      <alignment horizontal="center" vertical="center"/>
      <protection hidden="1"/>
    </xf>
    <xf numFmtId="0" fontId="60" fillId="0" borderId="92" xfId="3" applyNumberFormat="1" applyFont="1" applyFill="1" applyBorder="1" applyAlignment="1" applyProtection="1">
      <alignment horizontal="left" vertical="top" wrapText="1"/>
      <protection hidden="1"/>
    </xf>
    <xf numFmtId="0" fontId="60" fillId="0" borderId="93" xfId="3" applyNumberFormat="1" applyFont="1" applyFill="1" applyBorder="1" applyAlignment="1" applyProtection="1">
      <alignment horizontal="left" vertical="top" wrapText="1"/>
      <protection hidden="1"/>
    </xf>
    <xf numFmtId="49" fontId="60" fillId="0" borderId="0" xfId="3" applyNumberFormat="1" applyFont="1" applyFill="1" applyBorder="1" applyAlignment="1" applyProtection="1">
      <alignment horizontal="center" vertical="center"/>
      <protection hidden="1"/>
    </xf>
    <xf numFmtId="49" fontId="60" fillId="0" borderId="62" xfId="3" applyNumberFormat="1" applyFont="1" applyFill="1" applyBorder="1" applyAlignment="1" applyProtection="1">
      <alignment horizontal="center" vertical="center"/>
      <protection hidden="1"/>
    </xf>
    <xf numFmtId="0" fontId="60" fillId="0" borderId="47" xfId="3" applyNumberFormat="1" applyFont="1" applyFill="1" applyBorder="1" applyAlignment="1" applyProtection="1">
      <alignment horizontal="left" vertical="top" wrapText="1"/>
      <protection hidden="1"/>
    </xf>
    <xf numFmtId="49" fontId="60" fillId="0" borderId="94" xfId="3" applyNumberFormat="1" applyFont="1" applyFill="1" applyBorder="1" applyAlignment="1" applyProtection="1">
      <alignment horizontal="center" vertical="center"/>
      <protection hidden="1"/>
    </xf>
    <xf numFmtId="49" fontId="60" fillId="0" borderId="49" xfId="3" applyNumberFormat="1" applyFont="1" applyFill="1" applyBorder="1" applyAlignment="1" applyProtection="1">
      <alignment horizontal="center" vertical="center"/>
      <protection hidden="1"/>
    </xf>
    <xf numFmtId="49" fontId="61" fillId="0" borderId="87" xfId="3" applyNumberFormat="1" applyFont="1" applyFill="1" applyBorder="1" applyAlignment="1" applyProtection="1">
      <alignment horizontal="center" vertical="center"/>
      <protection hidden="1"/>
    </xf>
    <xf numFmtId="49" fontId="61" fillId="0" borderId="88" xfId="3" applyNumberFormat="1" applyFont="1" applyFill="1" applyBorder="1" applyAlignment="1" applyProtection="1">
      <alignment horizontal="center" vertical="center"/>
      <protection hidden="1"/>
    </xf>
    <xf numFmtId="4" fontId="61" fillId="0" borderId="35" xfId="3" applyNumberFormat="1" applyFont="1" applyFill="1" applyBorder="1" applyAlignment="1" applyProtection="1">
      <alignment horizontal="right" vertical="center"/>
      <protection hidden="1"/>
    </xf>
    <xf numFmtId="4" fontId="59" fillId="0" borderId="70" xfId="3" applyNumberFormat="1" applyFont="1" applyFill="1" applyBorder="1" applyAlignment="1" applyProtection="1">
      <alignment horizontal="right" vertical="center"/>
      <protection hidden="1"/>
    </xf>
    <xf numFmtId="0" fontId="60" fillId="0" borderId="1" xfId="3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3" applyNumberFormat="1" applyFont="1" applyFill="1" applyBorder="1" applyAlignment="1" applyProtection="1">
      <alignment horizontal="left" vertical="top" wrapText="1"/>
      <protection hidden="1"/>
    </xf>
    <xf numFmtId="0" fontId="64" fillId="0" borderId="1" xfId="3" applyNumberFormat="1" applyFont="1" applyFill="1" applyBorder="1" applyAlignment="1" applyProtection="1">
      <alignment horizontal="left" vertical="center" wrapText="1"/>
      <protection hidden="1"/>
    </xf>
    <xf numFmtId="0" fontId="60" fillId="0" borderId="1" xfId="2" applyFont="1" applyBorder="1" applyAlignment="1">
      <alignment horizontal="justify" vertical="top" wrapText="1"/>
    </xf>
    <xf numFmtId="166" fontId="60" fillId="0" borderId="1" xfId="3" applyNumberFormat="1" applyFont="1" applyFill="1" applyBorder="1" applyAlignment="1" applyProtection="1">
      <alignment horizontal="center" vertical="center"/>
      <protection hidden="1"/>
    </xf>
    <xf numFmtId="0" fontId="60" fillId="0" borderId="5" xfId="3" applyNumberFormat="1" applyFont="1" applyFill="1" applyBorder="1" applyAlignment="1" applyProtection="1">
      <alignment horizontal="left" vertical="top" wrapText="1"/>
      <protection hidden="1"/>
    </xf>
    <xf numFmtId="49" fontId="59" fillId="0" borderId="69" xfId="3" applyNumberFormat="1" applyFont="1" applyFill="1" applyBorder="1" applyAlignment="1" applyProtection="1">
      <alignment horizontal="center" vertical="center"/>
      <protection hidden="1"/>
    </xf>
    <xf numFmtId="49" fontId="59" fillId="0" borderId="31" xfId="3" applyNumberFormat="1" applyFont="1" applyFill="1" applyBorder="1" applyAlignment="1" applyProtection="1">
      <alignment horizontal="center" vertical="center"/>
      <protection hidden="1"/>
    </xf>
    <xf numFmtId="4" fontId="60" fillId="0" borderId="32" xfId="3" applyNumberFormat="1" applyFont="1" applyFill="1" applyBorder="1" applyAlignment="1" applyProtection="1">
      <alignment horizontal="right" vertical="center"/>
      <protection hidden="1"/>
    </xf>
    <xf numFmtId="49" fontId="60" fillId="0" borderId="26" xfId="3" applyNumberFormat="1" applyFont="1" applyFill="1" applyBorder="1" applyAlignment="1" applyProtection="1">
      <alignment horizontal="center" vertical="center"/>
      <protection hidden="1"/>
    </xf>
    <xf numFmtId="49" fontId="60" fillId="0" borderId="27" xfId="3" applyNumberFormat="1" applyFont="1" applyFill="1" applyBorder="1" applyAlignment="1" applyProtection="1">
      <alignment horizontal="center" vertical="center"/>
      <protection hidden="1"/>
    </xf>
    <xf numFmtId="0" fontId="60" fillId="0" borderId="11" xfId="3" applyNumberFormat="1" applyFont="1" applyFill="1" applyBorder="1" applyAlignment="1" applyProtection="1">
      <alignment horizontal="left" vertical="top" wrapText="1"/>
      <protection hidden="1"/>
    </xf>
    <xf numFmtId="0" fontId="60" fillId="0" borderId="0" xfId="2" applyFont="1"/>
    <xf numFmtId="49" fontId="61" fillId="0" borderId="10" xfId="3" applyNumberFormat="1" applyFont="1" applyFill="1" applyBorder="1" applyAlignment="1" applyProtection="1">
      <alignment horizontal="center" vertical="center"/>
      <protection hidden="1"/>
    </xf>
    <xf numFmtId="49" fontId="61" fillId="0" borderId="1" xfId="3" applyNumberFormat="1" applyFont="1" applyFill="1" applyBorder="1" applyAlignment="1" applyProtection="1">
      <alignment horizontal="center" vertical="center"/>
      <protection hidden="1"/>
    </xf>
    <xf numFmtId="4" fontId="61" fillId="0" borderId="70" xfId="3" applyNumberFormat="1" applyFont="1" applyFill="1" applyBorder="1" applyAlignment="1" applyProtection="1">
      <alignment horizontal="right" vertical="center"/>
      <protection hidden="1"/>
    </xf>
    <xf numFmtId="49" fontId="64" fillId="0" borderId="17" xfId="3" applyNumberFormat="1" applyFont="1" applyFill="1" applyBorder="1" applyAlignment="1" applyProtection="1">
      <alignment horizontal="center" vertical="center"/>
      <protection hidden="1"/>
    </xf>
    <xf numFmtId="49" fontId="64" fillId="0" borderId="24" xfId="3" applyNumberFormat="1" applyFont="1" applyFill="1" applyBorder="1" applyAlignment="1" applyProtection="1">
      <alignment horizontal="center" vertical="center"/>
      <protection hidden="1"/>
    </xf>
    <xf numFmtId="4" fontId="64" fillId="0" borderId="35" xfId="3" applyNumberFormat="1" applyFont="1" applyFill="1" applyBorder="1" applyAlignment="1" applyProtection="1">
      <alignment horizontal="right" vertical="center"/>
      <protection hidden="1"/>
    </xf>
    <xf numFmtId="0" fontId="60" fillId="0" borderId="1" xfId="2" applyFont="1" applyBorder="1"/>
    <xf numFmtId="4" fontId="61" fillId="0" borderId="68" xfId="3" applyNumberFormat="1" applyFont="1" applyFill="1" applyBorder="1" applyAlignment="1" applyProtection="1">
      <alignment horizontal="right" vertical="center"/>
      <protection hidden="1"/>
    </xf>
    <xf numFmtId="4" fontId="61" fillId="0" borderId="32" xfId="3" applyNumberFormat="1" applyFont="1" applyFill="1" applyBorder="1" applyAlignment="1" applyProtection="1">
      <alignment horizontal="right" vertical="center"/>
      <protection hidden="1"/>
    </xf>
    <xf numFmtId="0" fontId="64" fillId="0" borderId="1" xfId="2" applyFont="1" applyBorder="1"/>
    <xf numFmtId="0" fontId="61" fillId="0" borderId="1" xfId="2" applyFont="1" applyBorder="1" applyAlignment="1">
      <alignment horizontal="justify" vertical="top"/>
    </xf>
    <xf numFmtId="4" fontId="59" fillId="0" borderId="32" xfId="3" applyNumberFormat="1" applyFont="1" applyFill="1" applyBorder="1" applyAlignment="1" applyProtection="1">
      <alignment horizontal="right" vertical="center"/>
      <protection hidden="1"/>
    </xf>
    <xf numFmtId="0" fontId="60" fillId="0" borderId="1" xfId="2" applyFont="1" applyBorder="1" applyAlignment="1">
      <alignment horizontal="justify" vertical="top"/>
    </xf>
    <xf numFmtId="4" fontId="60" fillId="0" borderId="29" xfId="3" applyNumberFormat="1" applyFont="1" applyFill="1" applyBorder="1" applyAlignment="1" applyProtection="1">
      <alignment horizontal="right" vertical="center"/>
      <protection hidden="1"/>
    </xf>
    <xf numFmtId="0" fontId="65" fillId="0" borderId="0" xfId="3" applyNumberFormat="1" applyFont="1" applyFill="1" applyAlignment="1" applyProtection="1">
      <protection hidden="1"/>
    </xf>
    <xf numFmtId="49" fontId="65" fillId="0" borderId="0" xfId="3" applyNumberFormat="1" applyFont="1" applyFill="1" applyAlignment="1" applyProtection="1">
      <protection hidden="1"/>
    </xf>
    <xf numFmtId="4" fontId="66" fillId="0" borderId="0" xfId="3" applyNumberFormat="1" applyFont="1" applyFill="1" applyAlignment="1" applyProtection="1">
      <protection hidden="1"/>
    </xf>
    <xf numFmtId="0" fontId="60" fillId="0" borderId="0" xfId="2" applyFont="1" applyAlignment="1"/>
    <xf numFmtId="0" fontId="60" fillId="0" borderId="0" xfId="2" applyFont="1" applyAlignment="1">
      <alignment horizontal="right"/>
    </xf>
    <xf numFmtId="49" fontId="67" fillId="0" borderId="0" xfId="3" applyNumberFormat="1" applyFont="1" applyFill="1"/>
    <xf numFmtId="49" fontId="60" fillId="0" borderId="0" xfId="3" applyNumberFormat="1" applyFont="1" applyFill="1"/>
    <xf numFmtId="4" fontId="60" fillId="0" borderId="0" xfId="3" applyNumberFormat="1" applyFont="1" applyFill="1" applyAlignment="1">
      <alignment horizontal="right"/>
    </xf>
    <xf numFmtId="0" fontId="67" fillId="0" borderId="0" xfId="3" applyFont="1" applyFill="1"/>
    <xf numFmtId="4" fontId="67" fillId="0" borderId="0" xfId="3" applyNumberFormat="1" applyFont="1" applyFill="1"/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righ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left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0" fillId="4" borderId="10" xfId="0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right" vertical="center" wrapText="1"/>
    </xf>
    <xf numFmtId="0" fontId="2" fillId="4" borderId="5" xfId="0" applyNumberFormat="1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right" vertical="center" wrapText="1"/>
    </xf>
    <xf numFmtId="0" fontId="2" fillId="4" borderId="7" xfId="0" applyNumberFormat="1" applyFont="1" applyFill="1" applyBorder="1" applyAlignment="1">
      <alignment horizontal="right" vertical="center" wrapText="1"/>
    </xf>
    <xf numFmtId="4" fontId="2" fillId="2" borderId="38" xfId="0" applyNumberFormat="1" applyFont="1" applyFill="1" applyBorder="1" applyAlignment="1">
      <alignment horizontal="right" vertical="center" wrapText="1"/>
    </xf>
    <xf numFmtId="4" fontId="2" fillId="2" borderId="41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4" fontId="2" fillId="4" borderId="22" xfId="0" applyNumberFormat="1" applyFont="1" applyFill="1" applyBorder="1" applyAlignment="1">
      <alignment horizontal="right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169" fontId="2" fillId="2" borderId="19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4" fontId="2" fillId="2" borderId="43" xfId="0" applyNumberFormat="1" applyFont="1" applyFill="1" applyBorder="1" applyAlignment="1">
      <alignment horizontal="right" vertical="center" wrapText="1"/>
    </xf>
    <xf numFmtId="4" fontId="2" fillId="2" borderId="44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0" fontId="3" fillId="2" borderId="61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53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5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4" fontId="2" fillId="2" borderId="49" xfId="0" applyNumberFormat="1" applyFont="1" applyFill="1" applyBorder="1" applyAlignment="1">
      <alignment horizontal="right" vertical="center" wrapText="1"/>
    </xf>
    <xf numFmtId="4" fontId="2" fillId="2" borderId="50" xfId="0" applyNumberFormat="1" applyFont="1" applyFill="1" applyBorder="1" applyAlignment="1">
      <alignment horizontal="right" vertical="center" wrapText="1"/>
    </xf>
    <xf numFmtId="4" fontId="2" fillId="2" borderId="51" xfId="0" applyNumberFormat="1" applyFont="1" applyFill="1" applyBorder="1" applyAlignment="1">
      <alignment horizontal="right" vertical="center" wrapText="1"/>
    </xf>
    <xf numFmtId="4" fontId="2" fillId="2" borderId="52" xfId="0" applyNumberFormat="1" applyFont="1" applyFill="1" applyBorder="1" applyAlignment="1">
      <alignment horizontal="right" vertical="center" wrapText="1"/>
    </xf>
    <xf numFmtId="0" fontId="4" fillId="2" borderId="4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4" fillId="0" borderId="36" xfId="1" applyFont="1" applyBorder="1" applyAlignment="1">
      <alignment horizontal="center" vertical="distributed"/>
    </xf>
    <xf numFmtId="0" fontId="56" fillId="0" borderId="62" xfId="1" applyFont="1" applyBorder="1" applyAlignment="1"/>
    <xf numFmtId="0" fontId="56" fillId="0" borderId="37" xfId="1" applyFont="1" applyBorder="1" applyAlignment="1"/>
    <xf numFmtId="0" fontId="57" fillId="0" borderId="36" xfId="1" applyFont="1" applyBorder="1" applyAlignment="1"/>
    <xf numFmtId="0" fontId="58" fillId="0" borderId="62" xfId="1" applyFont="1" applyBorder="1" applyAlignment="1"/>
    <xf numFmtId="0" fontId="58" fillId="0" borderId="37" xfId="1" applyFont="1" applyBorder="1" applyAlignment="1"/>
    <xf numFmtId="0" fontId="14" fillId="0" borderId="36" xfId="1" applyFont="1" applyBorder="1" applyAlignment="1">
      <alignment vertical="distributed"/>
    </xf>
    <xf numFmtId="0" fontId="56" fillId="0" borderId="62" xfId="1" applyFont="1" applyBorder="1" applyAlignment="1">
      <alignment vertical="distributed"/>
    </xf>
    <xf numFmtId="0" fontId="56" fillId="0" borderId="37" xfId="1" applyFont="1" applyBorder="1" applyAlignment="1">
      <alignment vertical="distributed"/>
    </xf>
    <xf numFmtId="0" fontId="14" fillId="0" borderId="0" xfId="1" applyFont="1" applyAlignment="1">
      <alignment horizontal="right"/>
    </xf>
    <xf numFmtId="0" fontId="57" fillId="0" borderId="36" xfId="1" applyFont="1" applyBorder="1" applyAlignment="1">
      <alignment vertical="distributed"/>
    </xf>
    <xf numFmtId="0" fontId="58" fillId="0" borderId="62" xfId="1" applyFont="1" applyBorder="1" applyAlignment="1">
      <alignment vertical="distributed"/>
    </xf>
    <xf numFmtId="0" fontId="58" fillId="0" borderId="37" xfId="1" applyFont="1" applyBorder="1" applyAlignment="1">
      <alignment vertical="distributed"/>
    </xf>
    <xf numFmtId="0" fontId="14" fillId="0" borderId="36" xfId="1" applyNumberFormat="1" applyFont="1" applyBorder="1" applyAlignment="1">
      <alignment vertical="distributed"/>
    </xf>
    <xf numFmtId="0" fontId="56" fillId="0" borderId="62" xfId="1" applyNumberFormat="1" applyFont="1" applyBorder="1" applyAlignment="1">
      <alignment vertical="distributed"/>
    </xf>
    <xf numFmtId="0" fontId="56" fillId="0" borderId="37" xfId="1" applyNumberFormat="1" applyFont="1" applyBorder="1" applyAlignment="1">
      <alignment vertical="distributed"/>
    </xf>
    <xf numFmtId="0" fontId="57" fillId="0" borderId="36" xfId="1" applyNumberFormat="1" applyFont="1" applyBorder="1" applyAlignment="1">
      <alignment vertical="distributed"/>
    </xf>
    <xf numFmtId="0" fontId="58" fillId="0" borderId="62" xfId="1" applyNumberFormat="1" applyFont="1" applyBorder="1" applyAlignment="1">
      <alignment vertical="distributed"/>
    </xf>
    <xf numFmtId="0" fontId="58" fillId="0" borderId="37" xfId="1" applyNumberFormat="1" applyFont="1" applyBorder="1" applyAlignment="1">
      <alignment vertical="distributed"/>
    </xf>
    <xf numFmtId="0" fontId="57" fillId="0" borderId="36" xfId="1" applyFont="1" applyBorder="1" applyAlignment="1">
      <alignment horizontal="center" vertical="distributed"/>
    </xf>
    <xf numFmtId="0" fontId="14" fillId="0" borderId="36" xfId="1" applyFont="1" applyBorder="1" applyAlignment="1">
      <alignment horizontal="center"/>
    </xf>
    <xf numFmtId="0" fontId="56" fillId="0" borderId="37" xfId="1" applyFont="1" applyBorder="1" applyAlignment="1">
      <alignment horizontal="center"/>
    </xf>
    <xf numFmtId="0" fontId="14" fillId="0" borderId="62" xfId="1" applyFont="1" applyBorder="1" applyAlignment="1">
      <alignment horizontal="center"/>
    </xf>
    <xf numFmtId="0" fontId="14" fillId="0" borderId="37" xfId="1" applyFont="1" applyBorder="1" applyAlignment="1">
      <alignment horizontal="center"/>
    </xf>
    <xf numFmtId="0" fontId="14" fillId="0" borderId="36" xfId="1" applyFont="1" applyBorder="1" applyAlignment="1">
      <alignment horizontal="left"/>
    </xf>
    <xf numFmtId="0" fontId="14" fillId="0" borderId="37" xfId="1" applyFont="1" applyBorder="1" applyAlignment="1">
      <alignment horizontal="left"/>
    </xf>
    <xf numFmtId="0" fontId="14" fillId="0" borderId="36" xfId="1" applyFont="1" applyBorder="1" applyAlignment="1">
      <alignment horizontal="left" wrapText="1"/>
    </xf>
    <xf numFmtId="0" fontId="56" fillId="0" borderId="37" xfId="1" applyFont="1" applyBorder="1" applyAlignment="1">
      <alignment horizontal="left" wrapText="1"/>
    </xf>
    <xf numFmtId="0" fontId="14" fillId="0" borderId="36" xfId="1" applyNumberFormat="1" applyFont="1" applyBorder="1" applyAlignment="1">
      <alignment vertical="distributed" wrapText="1"/>
    </xf>
    <xf numFmtId="0" fontId="56" fillId="0" borderId="62" xfId="1" applyFont="1" applyBorder="1" applyAlignment="1">
      <alignment vertical="distributed" wrapText="1"/>
    </xf>
    <xf numFmtId="0" fontId="56" fillId="0" borderId="37" xfId="1" applyFont="1" applyBorder="1" applyAlignment="1">
      <alignment vertical="distributed" wrapText="1"/>
    </xf>
    <xf numFmtId="0" fontId="14" fillId="0" borderId="36" xfId="1" applyFont="1" applyFill="1" applyBorder="1" applyAlignment="1">
      <alignment wrapText="1"/>
    </xf>
    <xf numFmtId="0" fontId="56" fillId="0" borderId="37" xfId="1" applyFont="1" applyFill="1" applyBorder="1" applyAlignment="1">
      <alignment wrapText="1"/>
    </xf>
    <xf numFmtId="0" fontId="14" fillId="0" borderId="36" xfId="1" applyNumberFormat="1" applyFont="1" applyFill="1" applyBorder="1" applyAlignment="1">
      <alignment vertical="distributed" wrapText="1"/>
    </xf>
    <xf numFmtId="0" fontId="56" fillId="0" borderId="62" xfId="1" applyFont="1" applyFill="1" applyBorder="1" applyAlignment="1">
      <alignment vertical="distributed" wrapText="1"/>
    </xf>
    <xf numFmtId="0" fontId="56" fillId="0" borderId="37" xfId="1" applyFont="1" applyFill="1" applyBorder="1" applyAlignment="1">
      <alignment vertical="distributed" wrapText="1"/>
    </xf>
    <xf numFmtId="0" fontId="14" fillId="0" borderId="62" xfId="1" applyNumberFormat="1" applyFont="1" applyBorder="1" applyAlignment="1">
      <alignment vertical="distributed"/>
    </xf>
    <xf numFmtId="0" fontId="14" fillId="0" borderId="37" xfId="1" applyNumberFormat="1" applyFont="1" applyBorder="1" applyAlignment="1">
      <alignment vertical="distributed"/>
    </xf>
    <xf numFmtId="0" fontId="14" fillId="0" borderId="36" xfId="1" applyFont="1" applyBorder="1" applyAlignment="1"/>
    <xf numFmtId="0" fontId="14" fillId="0" borderId="36" xfId="1" applyFont="1" applyBorder="1" applyAlignment="1">
      <alignment wrapText="1"/>
    </xf>
    <xf numFmtId="0" fontId="56" fillId="0" borderId="37" xfId="1" applyFont="1" applyBorder="1" applyAlignment="1">
      <alignment wrapText="1"/>
    </xf>
    <xf numFmtId="0" fontId="14" fillId="0" borderId="36" xfId="1" applyFont="1" applyFill="1" applyBorder="1" applyAlignment="1">
      <alignment horizontal="center" wrapText="1"/>
    </xf>
    <xf numFmtId="0" fontId="14" fillId="0" borderId="37" xfId="1" applyFont="1" applyFill="1" applyBorder="1" applyAlignment="1">
      <alignment horizontal="center" wrapText="1"/>
    </xf>
    <xf numFmtId="0" fontId="14" fillId="0" borderId="36" xfId="1" applyNumberFormat="1" applyFont="1" applyFill="1" applyBorder="1" applyAlignment="1">
      <alignment horizontal="center" vertical="distributed" wrapText="1"/>
    </xf>
    <xf numFmtId="0" fontId="14" fillId="0" borderId="62" xfId="1" applyNumberFormat="1" applyFont="1" applyFill="1" applyBorder="1" applyAlignment="1">
      <alignment horizontal="center" vertical="distributed" wrapText="1"/>
    </xf>
    <xf numFmtId="0" fontId="14" fillId="0" borderId="37" xfId="1" applyNumberFormat="1" applyFont="1" applyFill="1" applyBorder="1" applyAlignment="1">
      <alignment horizontal="center" vertical="distributed"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5" fillId="0" borderId="0" xfId="2" applyFont="1" applyBorder="1" applyAlignment="1">
      <alignment horizontal="center"/>
    </xf>
    <xf numFmtId="0" fontId="13" fillId="0" borderId="0" xfId="1" applyFont="1" applyAlignment="1">
      <alignment horizontal="right" vertical="center"/>
    </xf>
    <xf numFmtId="0" fontId="19" fillId="0" borderId="0" xfId="2" applyFont="1" applyAlignment="1">
      <alignment horizontal="center"/>
    </xf>
    <xf numFmtId="0" fontId="20" fillId="0" borderId="1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4" fillId="0" borderId="61" xfId="2" applyFont="1" applyBorder="1" applyAlignment="1">
      <alignment horizontal="center"/>
    </xf>
    <xf numFmtId="0" fontId="21" fillId="0" borderId="63" xfId="2" applyFont="1" applyBorder="1" applyAlignment="1">
      <alignment horizontal="left" vertical="top" wrapText="1"/>
    </xf>
    <xf numFmtId="49" fontId="21" fillId="0" borderId="24" xfId="2" applyNumberFormat="1" applyFont="1" applyBorder="1" applyAlignment="1">
      <alignment horizontal="center" vertical="center" wrapText="1"/>
    </xf>
    <xf numFmtId="165" fontId="21" fillId="4" borderId="24" xfId="2" applyNumberFormat="1" applyFont="1" applyFill="1" applyBorder="1" applyAlignment="1">
      <alignment horizontal="center" vertical="center"/>
    </xf>
    <xf numFmtId="0" fontId="19" fillId="0" borderId="0" xfId="2" applyFont="1" applyBorder="1" applyAlignment="1">
      <alignment horizontal="left"/>
    </xf>
    <xf numFmtId="0" fontId="59" fillId="0" borderId="0" xfId="2" applyFont="1" applyFill="1" applyBorder="1" applyAlignment="1">
      <alignment horizontal="center"/>
    </xf>
    <xf numFmtId="0" fontId="59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59" fillId="0" borderId="64" xfId="3" applyNumberFormat="1" applyFont="1" applyFill="1" applyBorder="1" applyAlignment="1" applyProtection="1">
      <alignment horizontal="center" vertical="center" wrapText="1"/>
      <protection hidden="1"/>
    </xf>
    <xf numFmtId="49" fontId="59" fillId="0" borderId="65" xfId="3" applyNumberFormat="1" applyFont="1" applyFill="1" applyBorder="1" applyAlignment="1" applyProtection="1">
      <alignment horizontal="center" vertical="center" wrapText="1"/>
      <protection hidden="1"/>
    </xf>
    <xf numFmtId="49" fontId="59" fillId="0" borderId="66" xfId="3" applyNumberFormat="1" applyFont="1" applyFill="1" applyBorder="1" applyAlignment="1" applyProtection="1">
      <alignment horizontal="center" vertical="center" wrapText="1"/>
      <protection hidden="1"/>
    </xf>
    <xf numFmtId="4" fontId="59" fillId="0" borderId="65" xfId="3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2" applyFont="1" applyFill="1" applyAlignment="1">
      <alignment horizontal="right" vertical="center"/>
    </xf>
    <xf numFmtId="0" fontId="36" fillId="0" borderId="0" xfId="0" applyFont="1" applyAlignment="1"/>
    <xf numFmtId="0" fontId="0" fillId="0" borderId="0" xfId="0" applyAlignment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justify"/>
    </xf>
    <xf numFmtId="0" fontId="35" fillId="0" borderId="0" xfId="0" applyFont="1"/>
    <xf numFmtId="0" fontId="35" fillId="0" borderId="0" xfId="0" applyFont="1" applyAlignment="1">
      <alignment horizontal="right"/>
    </xf>
    <xf numFmtId="0" fontId="35" fillId="0" borderId="0" xfId="0" applyFont="1" applyAlignment="1"/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wrapText="1"/>
    </xf>
    <xf numFmtId="0" fontId="20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20" fillId="0" borderId="95" xfId="3" applyNumberFormat="1" applyFont="1" applyFill="1" applyBorder="1" applyAlignment="1" applyProtection="1">
      <alignment horizontal="center" vertical="center" wrapText="1"/>
      <protection hidden="1"/>
    </xf>
    <xf numFmtId="49" fontId="20" fillId="0" borderId="96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97" xfId="2" applyBorder="1" applyAlignment="1">
      <alignment horizontal="center" vertical="center" wrapText="1"/>
    </xf>
    <xf numFmtId="4" fontId="20" fillId="0" borderId="66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workbookViewId="0">
      <selection activeCell="C7" sqref="C7"/>
    </sheetView>
  </sheetViews>
  <sheetFormatPr defaultRowHeight="30.75" x14ac:dyDescent="0.4"/>
  <cols>
    <col min="1" max="1" width="9.140625" style="160"/>
    <col min="2" max="3" width="50.7109375" style="160" customWidth="1"/>
    <col min="4" max="4" width="37.85546875" style="160" customWidth="1"/>
    <col min="5" max="16384" width="9.140625" style="160"/>
  </cols>
  <sheetData>
    <row r="4" spans="2:5" x14ac:dyDescent="0.4">
      <c r="B4" s="163" t="s">
        <v>621</v>
      </c>
      <c r="C4" s="161">
        <v>34</v>
      </c>
    </row>
    <row r="5" spans="2:5" x14ac:dyDescent="0.4">
      <c r="B5" s="163" t="s">
        <v>622</v>
      </c>
      <c r="C5" s="167" t="s">
        <v>709</v>
      </c>
      <c r="D5" s="166" t="s">
        <v>693</v>
      </c>
    </row>
    <row r="6" spans="2:5" x14ac:dyDescent="0.4">
      <c r="B6" s="163" t="s">
        <v>623</v>
      </c>
      <c r="C6" s="162">
        <v>3</v>
      </c>
    </row>
    <row r="10" spans="2:5" x14ac:dyDescent="0.4">
      <c r="C10" s="168" t="s">
        <v>206</v>
      </c>
      <c r="E10" s="15"/>
    </row>
    <row r="11" spans="2:5" x14ac:dyDescent="0.4">
      <c r="C11" s="168" t="str">
        <f>CONCATENATE("к решению ",C4," сессии Совета")</f>
        <v>к решению 34 сессии Совета</v>
      </c>
      <c r="D11" s="15"/>
      <c r="E11" s="15"/>
    </row>
    <row r="12" spans="2:5" x14ac:dyDescent="0.4">
      <c r="C12" s="168" t="s">
        <v>323</v>
      </c>
      <c r="D12" s="15"/>
      <c r="E12" s="15"/>
    </row>
    <row r="13" spans="2:5" x14ac:dyDescent="0.4">
      <c r="C13" s="168" t="s">
        <v>324</v>
      </c>
      <c r="D13" s="15"/>
      <c r="E13" s="15"/>
    </row>
    <row r="14" spans="2:5" x14ac:dyDescent="0.4">
      <c r="C14" s="168" t="str">
        <f>CONCATENATE("от ",D5," №",C6)</f>
        <v>от 29.06.2022 год №3</v>
      </c>
      <c r="D14" s="15"/>
      <c r="E14" s="1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147"/>
  <sheetViews>
    <sheetView topLeftCell="A52" zoomScaleNormal="100" workbookViewId="0">
      <selection activeCell="Z69" sqref="Z69"/>
    </sheetView>
  </sheetViews>
  <sheetFormatPr defaultRowHeight="12.75" x14ac:dyDescent="0.2"/>
  <cols>
    <col min="1" max="11" width="5.2851562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5.5703125" style="1" customWidth="1"/>
    <col min="18" max="18" width="4.7109375" style="1" customWidth="1"/>
    <col min="19" max="21" width="5.5703125" style="1" customWidth="1"/>
    <col min="22" max="22" width="4" style="1" customWidth="1"/>
    <col min="23" max="23" width="5.5703125" style="1" customWidth="1"/>
    <col min="24" max="24" width="8.7109375" style="1" customWidth="1"/>
    <col min="25" max="26" width="13.7109375" style="12" customWidth="1"/>
    <col min="27" max="33" width="13.7109375" customWidth="1"/>
    <col min="34" max="54" width="8.5703125" customWidth="1"/>
  </cols>
  <sheetData>
    <row r="1" spans="1:31" s="1" customFormat="1" ht="14.1" customHeight="1" x14ac:dyDescent="0.2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2" t="s">
        <v>1</v>
      </c>
      <c r="Y1" s="10"/>
      <c r="Z1" s="10"/>
    </row>
    <row r="2" spans="1:31" s="1" customFormat="1" ht="14.1" customHeight="1" x14ac:dyDescent="0.2">
      <c r="A2" s="491" t="s">
        <v>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3" t="s">
        <v>3</v>
      </c>
      <c r="Y2" s="10"/>
      <c r="Z2" s="10"/>
    </row>
    <row r="3" spans="1:31" s="1" customFormat="1" ht="14.1" customHeight="1" x14ac:dyDescent="0.2">
      <c r="A3" s="496" t="s">
        <v>694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1" t="s">
        <v>4</v>
      </c>
      <c r="W3" s="491"/>
      <c r="X3" s="4">
        <v>44743</v>
      </c>
      <c r="Y3" s="10"/>
      <c r="Z3" s="10"/>
    </row>
    <row r="4" spans="1:31" s="1" customFormat="1" ht="14.1" customHeight="1" x14ac:dyDescent="0.2">
      <c r="A4" s="405" t="s">
        <v>5</v>
      </c>
      <c r="B4" s="405"/>
      <c r="C4" s="405"/>
      <c r="D4" s="405"/>
      <c r="E4" s="405"/>
      <c r="F4" s="490" t="s">
        <v>6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1" t="s">
        <v>7</v>
      </c>
      <c r="V4" s="491"/>
      <c r="W4" s="491"/>
      <c r="X4" s="6" t="s">
        <v>9</v>
      </c>
      <c r="Y4" s="10"/>
      <c r="Z4" s="10"/>
    </row>
    <row r="5" spans="1:31" s="1" customFormat="1" ht="14.1" customHeight="1" x14ac:dyDescent="0.2">
      <c r="A5" s="405"/>
      <c r="B5" s="405"/>
      <c r="C5" s="405"/>
      <c r="D5" s="405"/>
      <c r="E5" s="405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1" t="s">
        <v>8</v>
      </c>
      <c r="V5" s="491"/>
      <c r="W5" s="491"/>
      <c r="X5" s="6" t="s">
        <v>9</v>
      </c>
      <c r="Y5" s="10"/>
      <c r="Z5" s="10"/>
    </row>
    <row r="6" spans="1:31" s="1" customFormat="1" ht="14.1" customHeight="1" x14ac:dyDescent="0.2">
      <c r="A6" s="405" t="s">
        <v>10</v>
      </c>
      <c r="B6" s="405"/>
      <c r="C6" s="405"/>
      <c r="D6" s="405"/>
      <c r="E6" s="405"/>
      <c r="F6" s="405"/>
      <c r="G6" s="490" t="s">
        <v>11</v>
      </c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1" t="s">
        <v>12</v>
      </c>
      <c r="V6" s="491"/>
      <c r="W6" s="491"/>
      <c r="X6" s="6" t="s">
        <v>9</v>
      </c>
      <c r="Y6" s="10"/>
      <c r="Z6" s="10"/>
    </row>
    <row r="7" spans="1:31" s="1" customFormat="1" ht="14.1" customHeight="1" x14ac:dyDescent="0.2">
      <c r="A7" s="5" t="s">
        <v>13</v>
      </c>
      <c r="B7" s="405" t="s">
        <v>14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6" t="s">
        <v>9</v>
      </c>
      <c r="Y7" s="10"/>
      <c r="Z7" s="10"/>
    </row>
    <row r="8" spans="1:31" s="1" customFormat="1" ht="14.1" customHeight="1" x14ac:dyDescent="0.2">
      <c r="A8" s="405" t="s">
        <v>15</v>
      </c>
      <c r="B8" s="405"/>
      <c r="C8" s="405"/>
      <c r="D8" s="405"/>
      <c r="E8" s="405" t="s">
        <v>16</v>
      </c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91" t="s">
        <v>17</v>
      </c>
      <c r="U8" s="491"/>
      <c r="V8" s="491"/>
      <c r="W8" s="491"/>
      <c r="X8" s="7" t="s">
        <v>18</v>
      </c>
      <c r="Y8" s="10"/>
      <c r="Z8" s="10"/>
    </row>
    <row r="9" spans="1:31" s="1" customFormat="1" ht="14.1" customHeight="1" thickBot="1" x14ac:dyDescent="0.25">
      <c r="A9" s="433" t="s">
        <v>19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10"/>
      <c r="Z9" s="10"/>
    </row>
    <row r="10" spans="1:31" s="1" customFormat="1" ht="35.1" customHeight="1" x14ac:dyDescent="0.2">
      <c r="A10" s="434" t="s">
        <v>20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 t="s">
        <v>21</v>
      </c>
      <c r="M10" s="484"/>
      <c r="N10" s="485" t="s">
        <v>22</v>
      </c>
      <c r="O10" s="486"/>
      <c r="P10" s="487" t="s">
        <v>23</v>
      </c>
      <c r="Q10" s="487"/>
      <c r="R10" s="487"/>
      <c r="S10" s="487" t="s">
        <v>24</v>
      </c>
      <c r="T10" s="487"/>
      <c r="U10" s="487"/>
      <c r="V10" s="487"/>
      <c r="W10" s="488" t="s">
        <v>25</v>
      </c>
      <c r="X10" s="489"/>
      <c r="Y10" s="10"/>
      <c r="Z10" s="10"/>
      <c r="AA10" s="482" t="s">
        <v>198</v>
      </c>
      <c r="AB10" s="198"/>
      <c r="AC10" s="198"/>
    </row>
    <row r="11" spans="1:31" s="1" customFormat="1" ht="12.95" customHeight="1" thickBot="1" x14ac:dyDescent="0.25">
      <c r="A11" s="430" t="s">
        <v>26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 t="s">
        <v>27</v>
      </c>
      <c r="M11" s="492"/>
      <c r="N11" s="493" t="s">
        <v>28</v>
      </c>
      <c r="O11" s="430"/>
      <c r="P11" s="431" t="s">
        <v>29</v>
      </c>
      <c r="Q11" s="431"/>
      <c r="R11" s="431"/>
      <c r="S11" s="431" t="s">
        <v>30</v>
      </c>
      <c r="T11" s="431"/>
      <c r="U11" s="431"/>
      <c r="V11" s="431"/>
      <c r="W11" s="494" t="s">
        <v>31</v>
      </c>
      <c r="X11" s="495"/>
      <c r="Y11" s="10"/>
      <c r="Z11" s="10"/>
      <c r="AA11" s="483"/>
      <c r="AB11" s="198"/>
      <c r="AC11" s="198"/>
    </row>
    <row r="12" spans="1:31" s="1" customFormat="1" ht="14.1" customHeight="1" thickBot="1" x14ac:dyDescent="0.25">
      <c r="A12" s="425" t="s">
        <v>32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6" t="s">
        <v>33</v>
      </c>
      <c r="M12" s="497"/>
      <c r="N12" s="498" t="s">
        <v>34</v>
      </c>
      <c r="O12" s="499"/>
      <c r="P12" s="500">
        <f>P13+P14++P15+P16+P17+P18+P19+P20+P22+P23+P24+P25+P26+P27+P28+P29+P30+P31+P32+P33+P34+P35+P36+P37+P38+P39+P40+P41+P42+P43+P44</f>
        <v>31148284.389999997</v>
      </c>
      <c r="Q12" s="500"/>
      <c r="R12" s="500"/>
      <c r="S12" s="501">
        <f>S13+S14+S15+S16+S17+S18+S19+S20+S22+S23+S24+S25+S26+S28+S29+S30+S31+S32+S33+S34+S35+S37+S38+S39+S40+S41+S42+S44+S36+S27+S21</f>
        <v>12024909.77</v>
      </c>
      <c r="T12" s="502"/>
      <c r="U12" s="502"/>
      <c r="V12" s="503"/>
      <c r="W12" s="468">
        <f t="shared" ref="W12:W44" si="0">P12-S12</f>
        <v>19123374.619999997</v>
      </c>
      <c r="X12" s="469"/>
      <c r="Y12" s="11"/>
      <c r="Z12" s="10"/>
      <c r="AA12" s="198"/>
      <c r="AB12" s="198"/>
      <c r="AC12" s="198"/>
    </row>
    <row r="13" spans="1:31" s="1" customFormat="1" ht="66" customHeight="1" x14ac:dyDescent="0.2">
      <c r="A13" s="417" t="s">
        <v>36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9" t="s">
        <v>33</v>
      </c>
      <c r="M13" s="419"/>
      <c r="N13" s="419" t="s">
        <v>37</v>
      </c>
      <c r="O13" s="419"/>
      <c r="P13" s="473">
        <v>3491000</v>
      </c>
      <c r="Q13" s="473"/>
      <c r="R13" s="473"/>
      <c r="S13" s="479">
        <v>1776938.17</v>
      </c>
      <c r="T13" s="480"/>
      <c r="U13" s="480"/>
      <c r="V13" s="481"/>
      <c r="W13" s="468">
        <f t="shared" si="0"/>
        <v>1714061.83</v>
      </c>
      <c r="X13" s="469"/>
      <c r="Y13" s="10"/>
      <c r="Z13" s="13"/>
      <c r="AA13" s="199">
        <v>441760.43</v>
      </c>
      <c r="AB13" s="198" t="s">
        <v>203</v>
      </c>
      <c r="AC13" s="199"/>
      <c r="AE13" s="8"/>
    </row>
    <row r="14" spans="1:31" s="1" customFormat="1" ht="75.95" customHeight="1" x14ac:dyDescent="0.2">
      <c r="A14" s="417" t="s">
        <v>38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9" t="s">
        <v>33</v>
      </c>
      <c r="M14" s="419"/>
      <c r="N14" s="419" t="s">
        <v>39</v>
      </c>
      <c r="O14" s="419"/>
      <c r="P14" s="473">
        <f>100000</f>
        <v>100000</v>
      </c>
      <c r="Q14" s="473"/>
      <c r="R14" s="473"/>
      <c r="S14" s="372">
        <v>10460.69</v>
      </c>
      <c r="T14" s="443"/>
      <c r="U14" s="443"/>
      <c r="V14" s="444"/>
      <c r="W14" s="468">
        <f t="shared" si="0"/>
        <v>89539.31</v>
      </c>
      <c r="X14" s="469"/>
      <c r="Y14" s="10"/>
      <c r="Z14" s="13"/>
      <c r="AA14" s="199">
        <v>3610036.64</v>
      </c>
      <c r="AB14" s="198" t="s">
        <v>202</v>
      </c>
      <c r="AC14" s="199"/>
      <c r="AE14" s="8"/>
    </row>
    <row r="15" spans="1:31" s="1" customFormat="1" ht="66" customHeight="1" x14ac:dyDescent="0.2">
      <c r="A15" s="417" t="s">
        <v>40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9" t="s">
        <v>33</v>
      </c>
      <c r="M15" s="419"/>
      <c r="N15" s="419" t="s">
        <v>41</v>
      </c>
      <c r="O15" s="419"/>
      <c r="P15" s="473">
        <v>3360000</v>
      </c>
      <c r="Q15" s="473"/>
      <c r="R15" s="473"/>
      <c r="S15" s="372">
        <v>2046916.55</v>
      </c>
      <c r="T15" s="443"/>
      <c r="U15" s="443"/>
      <c r="V15" s="444"/>
      <c r="W15" s="468">
        <f t="shared" si="0"/>
        <v>1313083.45</v>
      </c>
      <c r="X15" s="469"/>
      <c r="Y15" s="10"/>
      <c r="Z15" s="13"/>
      <c r="AA15" s="199">
        <v>2566908.0499999998</v>
      </c>
      <c r="AB15" s="198" t="s">
        <v>201</v>
      </c>
      <c r="AC15" s="199"/>
      <c r="AE15" s="8"/>
    </row>
    <row r="16" spans="1:31" s="1" customFormat="1" ht="66" customHeight="1" x14ac:dyDescent="0.2">
      <c r="A16" s="417" t="s">
        <v>42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9" t="s">
        <v>33</v>
      </c>
      <c r="M16" s="419"/>
      <c r="N16" s="419" t="s">
        <v>43</v>
      </c>
      <c r="O16" s="419"/>
      <c r="P16" s="473">
        <v>0</v>
      </c>
      <c r="Q16" s="473"/>
      <c r="R16" s="473"/>
      <c r="S16" s="372">
        <v>-224278.77</v>
      </c>
      <c r="T16" s="443"/>
      <c r="U16" s="443"/>
      <c r="V16" s="444"/>
      <c r="W16" s="468">
        <f t="shared" si="0"/>
        <v>224278.77</v>
      </c>
      <c r="X16" s="469"/>
      <c r="Y16" s="10"/>
      <c r="Z16" s="13"/>
      <c r="AA16" s="199">
        <f>AA13+AA14-AA15</f>
        <v>1484889.0200000005</v>
      </c>
      <c r="AB16" s="200" t="s">
        <v>204</v>
      </c>
      <c r="AC16" s="199"/>
      <c r="AE16" s="8"/>
    </row>
    <row r="17" spans="1:31" s="1" customFormat="1" ht="45" customHeight="1" x14ac:dyDescent="0.2">
      <c r="A17" s="417" t="s">
        <v>44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9" t="s">
        <v>33</v>
      </c>
      <c r="M17" s="419"/>
      <c r="N17" s="419" t="s">
        <v>188</v>
      </c>
      <c r="O17" s="419"/>
      <c r="P17" s="470">
        <v>5870000</v>
      </c>
      <c r="Q17" s="470"/>
      <c r="R17" s="470"/>
      <c r="S17" s="372">
        <v>2206062.6800000002</v>
      </c>
      <c r="T17" s="443"/>
      <c r="U17" s="443"/>
      <c r="V17" s="444"/>
      <c r="W17" s="468">
        <f t="shared" si="0"/>
        <v>3663937.32</v>
      </c>
      <c r="X17" s="469"/>
      <c r="Y17" s="10"/>
      <c r="Z17" s="13"/>
      <c r="AA17" s="199"/>
      <c r="AB17" s="198"/>
      <c r="AC17" s="199"/>
      <c r="AE17" s="8"/>
    </row>
    <row r="18" spans="1:31" s="1" customFormat="1" ht="66" customHeight="1" x14ac:dyDescent="0.2">
      <c r="A18" s="417" t="s">
        <v>45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9" t="s">
        <v>33</v>
      </c>
      <c r="M18" s="419"/>
      <c r="N18" s="419" t="s">
        <v>189</v>
      </c>
      <c r="O18" s="419"/>
      <c r="P18" s="477">
        <v>100000</v>
      </c>
      <c r="Q18" s="477"/>
      <c r="R18" s="477"/>
      <c r="S18" s="372">
        <v>76074</v>
      </c>
      <c r="T18" s="443"/>
      <c r="U18" s="443"/>
      <c r="V18" s="444"/>
      <c r="W18" s="468">
        <f t="shared" si="0"/>
        <v>23926</v>
      </c>
      <c r="X18" s="469"/>
      <c r="Y18" s="10"/>
      <c r="Z18" s="13"/>
      <c r="AA18" s="199"/>
      <c r="AB18" s="198"/>
      <c r="AC18" s="199"/>
      <c r="AE18" s="8"/>
    </row>
    <row r="19" spans="1:31" s="1" customFormat="1" ht="35.25" customHeight="1" x14ac:dyDescent="0.2">
      <c r="A19" s="458" t="s">
        <v>46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60"/>
      <c r="L19" s="378" t="s">
        <v>33</v>
      </c>
      <c r="M19" s="410"/>
      <c r="N19" s="378" t="s">
        <v>47</v>
      </c>
      <c r="O19" s="448"/>
      <c r="P19" s="456">
        <v>20000</v>
      </c>
      <c r="Q19" s="463"/>
      <c r="R19" s="478"/>
      <c r="S19" s="372">
        <v>13320.63</v>
      </c>
      <c r="T19" s="443"/>
      <c r="U19" s="443"/>
      <c r="V19" s="444"/>
      <c r="W19" s="468">
        <f t="shared" si="0"/>
        <v>6679.3700000000008</v>
      </c>
      <c r="X19" s="469"/>
      <c r="Y19" s="10"/>
      <c r="Z19" s="13"/>
      <c r="AA19" s="198"/>
      <c r="AB19" s="198"/>
      <c r="AC19" s="199"/>
      <c r="AE19" s="8"/>
    </row>
    <row r="20" spans="1:31" s="1" customFormat="1" ht="54.95" customHeight="1" x14ac:dyDescent="0.2">
      <c r="A20" s="417" t="s">
        <v>48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9" t="s">
        <v>33</v>
      </c>
      <c r="M20" s="419"/>
      <c r="N20" s="419" t="s">
        <v>49</v>
      </c>
      <c r="O20" s="419"/>
      <c r="P20" s="477">
        <v>10000</v>
      </c>
      <c r="Q20" s="477"/>
      <c r="R20" s="477"/>
      <c r="S20" s="372">
        <v>1485</v>
      </c>
      <c r="T20" s="443"/>
      <c r="U20" s="443"/>
      <c r="V20" s="444"/>
      <c r="W20" s="468">
        <f t="shared" si="0"/>
        <v>8515</v>
      </c>
      <c r="X20" s="469"/>
      <c r="Y20" s="10"/>
      <c r="Z20" s="13"/>
      <c r="AA20" s="198"/>
      <c r="AB20" s="198"/>
      <c r="AC20" s="199"/>
      <c r="AE20" s="8"/>
    </row>
    <row r="21" spans="1:31" s="1" customFormat="1" ht="54.95" customHeight="1" x14ac:dyDescent="0.2">
      <c r="A21" s="417" t="s">
        <v>48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9" t="s">
        <v>33</v>
      </c>
      <c r="M21" s="419"/>
      <c r="N21" s="419" t="s">
        <v>682</v>
      </c>
      <c r="O21" s="419"/>
      <c r="P21" s="477">
        <v>0</v>
      </c>
      <c r="Q21" s="477"/>
      <c r="R21" s="477"/>
      <c r="S21" s="372">
        <v>13002.76</v>
      </c>
      <c r="T21" s="443"/>
      <c r="U21" s="443"/>
      <c r="V21" s="444"/>
      <c r="W21" s="468">
        <f t="shared" ref="W21" si="1">P21-S21</f>
        <v>-13002.76</v>
      </c>
      <c r="X21" s="469"/>
      <c r="Y21" s="10"/>
      <c r="Z21" s="13"/>
      <c r="AA21" s="198"/>
      <c r="AB21" s="198"/>
      <c r="AC21" s="199"/>
      <c r="AE21" s="8"/>
    </row>
    <row r="22" spans="1:31" s="1" customFormat="1" ht="14.1" customHeight="1" x14ac:dyDescent="0.2">
      <c r="A22" s="417" t="s">
        <v>50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9" t="s">
        <v>33</v>
      </c>
      <c r="M22" s="419"/>
      <c r="N22" s="419" t="s">
        <v>51</v>
      </c>
      <c r="O22" s="419"/>
      <c r="P22" s="470">
        <v>0</v>
      </c>
      <c r="Q22" s="470"/>
      <c r="R22" s="470"/>
      <c r="S22" s="372">
        <v>11477.22</v>
      </c>
      <c r="T22" s="443"/>
      <c r="U22" s="443"/>
      <c r="V22" s="444"/>
      <c r="W22" s="468">
        <f t="shared" si="0"/>
        <v>-11477.22</v>
      </c>
      <c r="X22" s="469"/>
      <c r="Y22" s="10"/>
      <c r="Z22" s="13"/>
      <c r="AA22" s="198"/>
      <c r="AB22" s="198"/>
      <c r="AC22" s="199"/>
    </row>
    <row r="23" spans="1:31" s="1" customFormat="1" ht="24" customHeight="1" x14ac:dyDescent="0.2">
      <c r="A23" s="417" t="s">
        <v>52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9" t="s">
        <v>33</v>
      </c>
      <c r="M23" s="419"/>
      <c r="N23" s="419" t="s">
        <v>53</v>
      </c>
      <c r="O23" s="419"/>
      <c r="P23" s="477">
        <v>0</v>
      </c>
      <c r="Q23" s="477"/>
      <c r="R23" s="477"/>
      <c r="S23" s="372"/>
      <c r="T23" s="443"/>
      <c r="U23" s="443"/>
      <c r="V23" s="444"/>
      <c r="W23" s="468">
        <f t="shared" si="0"/>
        <v>0</v>
      </c>
      <c r="X23" s="469"/>
      <c r="Y23" s="10"/>
      <c r="Z23" s="13"/>
      <c r="AA23" s="198"/>
      <c r="AB23" s="198"/>
      <c r="AC23" s="199"/>
    </row>
    <row r="24" spans="1:31" s="1" customFormat="1" ht="24" customHeight="1" x14ac:dyDescent="0.2">
      <c r="A24" s="417" t="s">
        <v>54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9" t="s">
        <v>33</v>
      </c>
      <c r="M24" s="419"/>
      <c r="N24" s="419" t="s">
        <v>55</v>
      </c>
      <c r="O24" s="419"/>
      <c r="P24" s="470">
        <v>1087000</v>
      </c>
      <c r="Q24" s="470"/>
      <c r="R24" s="470"/>
      <c r="S24" s="372">
        <v>169787.83</v>
      </c>
      <c r="T24" s="443"/>
      <c r="U24" s="443"/>
      <c r="V24" s="444"/>
      <c r="W24" s="468">
        <f t="shared" si="0"/>
        <v>917212.17</v>
      </c>
      <c r="X24" s="469"/>
      <c r="Y24" s="10"/>
      <c r="Z24" s="13"/>
      <c r="AA24" s="198"/>
      <c r="AB24" s="198"/>
      <c r="AC24" s="199"/>
      <c r="AE24" s="8"/>
    </row>
    <row r="25" spans="1:31" s="1" customFormat="1" ht="24" customHeight="1" x14ac:dyDescent="0.2">
      <c r="A25" s="417" t="s">
        <v>56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9" t="s">
        <v>33</v>
      </c>
      <c r="M25" s="419"/>
      <c r="N25" s="419" t="s">
        <v>57</v>
      </c>
      <c r="O25" s="419"/>
      <c r="P25" s="470">
        <v>2700000</v>
      </c>
      <c r="Q25" s="470"/>
      <c r="R25" s="470"/>
      <c r="S25" s="372">
        <v>1017822.95</v>
      </c>
      <c r="T25" s="443"/>
      <c r="U25" s="443"/>
      <c r="V25" s="444"/>
      <c r="W25" s="468">
        <f t="shared" si="0"/>
        <v>1682177.05</v>
      </c>
      <c r="X25" s="469"/>
      <c r="Y25" s="10"/>
      <c r="Z25" s="13"/>
      <c r="AA25" s="198"/>
      <c r="AB25" s="198"/>
      <c r="AC25" s="199"/>
      <c r="AE25" s="8"/>
    </row>
    <row r="26" spans="1:31" s="1" customFormat="1" ht="24" customHeight="1" x14ac:dyDescent="0.2">
      <c r="A26" s="417" t="s">
        <v>58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9" t="s">
        <v>33</v>
      </c>
      <c r="M26" s="419"/>
      <c r="N26" s="419" t="s">
        <v>59</v>
      </c>
      <c r="O26" s="419"/>
      <c r="P26" s="470">
        <v>1000000</v>
      </c>
      <c r="Q26" s="470"/>
      <c r="R26" s="470"/>
      <c r="S26" s="372">
        <v>90794.21</v>
      </c>
      <c r="T26" s="443"/>
      <c r="U26" s="443"/>
      <c r="V26" s="444"/>
      <c r="W26" s="468">
        <f t="shared" si="0"/>
        <v>909205.79</v>
      </c>
      <c r="X26" s="469"/>
      <c r="Y26" s="10"/>
      <c r="Z26" s="13"/>
      <c r="AA26" s="198"/>
      <c r="AB26" s="198"/>
      <c r="AC26" s="199"/>
      <c r="AE26" s="8"/>
    </row>
    <row r="27" spans="1:31" s="1" customFormat="1" ht="24" customHeight="1" x14ac:dyDescent="0.2">
      <c r="A27" s="417" t="s">
        <v>60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9" t="s">
        <v>33</v>
      </c>
      <c r="M27" s="419"/>
      <c r="N27" s="419" t="s">
        <v>688</v>
      </c>
      <c r="O27" s="419"/>
      <c r="P27" s="470">
        <v>65000</v>
      </c>
      <c r="Q27" s="470"/>
      <c r="R27" s="470"/>
      <c r="S27" s="372">
        <v>32680</v>
      </c>
      <c r="T27" s="443"/>
      <c r="U27" s="443"/>
      <c r="V27" s="444"/>
      <c r="W27" s="468">
        <f t="shared" si="0"/>
        <v>32320</v>
      </c>
      <c r="X27" s="469"/>
      <c r="Y27" s="10"/>
      <c r="Z27" s="13"/>
      <c r="AA27" s="198"/>
      <c r="AB27" s="198"/>
      <c r="AC27" s="199"/>
      <c r="AE27" s="8"/>
    </row>
    <row r="28" spans="1:31" s="1" customFormat="1" ht="24" customHeight="1" x14ac:dyDescent="0.2">
      <c r="A28" s="417" t="s">
        <v>60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9" t="s">
        <v>33</v>
      </c>
      <c r="M28" s="419"/>
      <c r="N28" s="419" t="s">
        <v>680</v>
      </c>
      <c r="O28" s="419"/>
      <c r="P28" s="470">
        <v>170000</v>
      </c>
      <c r="Q28" s="470"/>
      <c r="R28" s="470"/>
      <c r="S28" s="372">
        <v>4687</v>
      </c>
      <c r="T28" s="443"/>
      <c r="U28" s="443"/>
      <c r="V28" s="444"/>
      <c r="W28" s="468">
        <f t="shared" si="0"/>
        <v>165313</v>
      </c>
      <c r="X28" s="469"/>
      <c r="Y28" s="10"/>
      <c r="Z28" s="13"/>
      <c r="AA28" s="198"/>
      <c r="AB28" s="198"/>
      <c r="AC28" s="199"/>
    </row>
    <row r="29" spans="1:31" s="1" customFormat="1" ht="14.1" customHeight="1" x14ac:dyDescent="0.2">
      <c r="A29" s="417" t="s">
        <v>61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9" t="s">
        <v>33</v>
      </c>
      <c r="M29" s="419"/>
      <c r="N29" s="419" t="s">
        <v>62</v>
      </c>
      <c r="O29" s="419"/>
      <c r="P29" s="470">
        <v>30000</v>
      </c>
      <c r="Q29" s="470"/>
      <c r="R29" s="470"/>
      <c r="S29" s="372">
        <v>21852.560000000001</v>
      </c>
      <c r="T29" s="443"/>
      <c r="U29" s="443"/>
      <c r="V29" s="444"/>
      <c r="W29" s="468">
        <f t="shared" si="0"/>
        <v>8147.4399999999987</v>
      </c>
      <c r="X29" s="469"/>
      <c r="Y29" s="10"/>
      <c r="Z29" s="13"/>
      <c r="AA29" s="198"/>
      <c r="AB29" s="198"/>
      <c r="AC29" s="199"/>
      <c r="AE29" s="8"/>
    </row>
    <row r="30" spans="1:31" s="1" customFormat="1" ht="45" customHeight="1" x14ac:dyDescent="0.2">
      <c r="A30" s="417" t="s">
        <v>63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9" t="s">
        <v>33</v>
      </c>
      <c r="M30" s="419"/>
      <c r="N30" s="419" t="s">
        <v>64</v>
      </c>
      <c r="O30" s="419"/>
      <c r="P30" s="470">
        <v>1000</v>
      </c>
      <c r="Q30" s="470"/>
      <c r="R30" s="470"/>
      <c r="S30" s="372"/>
      <c r="T30" s="443"/>
      <c r="U30" s="443"/>
      <c r="V30" s="444"/>
      <c r="W30" s="468">
        <f t="shared" si="0"/>
        <v>1000</v>
      </c>
      <c r="X30" s="469"/>
      <c r="Y30" s="10"/>
      <c r="Z30" s="13"/>
      <c r="AA30" s="198"/>
      <c r="AB30" s="198"/>
      <c r="AC30" s="199"/>
    </row>
    <row r="31" spans="1:31" s="1" customFormat="1" ht="45" customHeight="1" x14ac:dyDescent="0.2">
      <c r="A31" s="417" t="s">
        <v>63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9" t="s">
        <v>33</v>
      </c>
      <c r="M31" s="419"/>
      <c r="N31" s="476" t="s">
        <v>630</v>
      </c>
      <c r="O31" s="476"/>
      <c r="P31" s="473">
        <v>0</v>
      </c>
      <c r="Q31" s="473"/>
      <c r="R31" s="473"/>
      <c r="S31" s="372"/>
      <c r="T31" s="443"/>
      <c r="U31" s="443"/>
      <c r="V31" s="444"/>
      <c r="W31" s="468">
        <f t="shared" si="0"/>
        <v>0</v>
      </c>
      <c r="X31" s="469"/>
      <c r="Y31" s="10"/>
      <c r="Z31" s="13"/>
      <c r="AA31" s="198"/>
      <c r="AB31" s="198"/>
      <c r="AC31" s="199"/>
    </row>
    <row r="32" spans="1:31" s="1" customFormat="1" ht="24" customHeight="1" x14ac:dyDescent="0.2">
      <c r="A32" s="417" t="s">
        <v>65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9" t="s">
        <v>33</v>
      </c>
      <c r="M32" s="419"/>
      <c r="N32" s="419" t="s">
        <v>66</v>
      </c>
      <c r="O32" s="419"/>
      <c r="P32" s="473">
        <v>5381800</v>
      </c>
      <c r="Q32" s="473"/>
      <c r="R32" s="473"/>
      <c r="S32" s="372">
        <v>2691300</v>
      </c>
      <c r="T32" s="443"/>
      <c r="U32" s="443"/>
      <c r="V32" s="444"/>
      <c r="W32" s="468">
        <f t="shared" si="0"/>
        <v>2690500</v>
      </c>
      <c r="X32" s="469"/>
      <c r="Y32" s="10"/>
      <c r="Z32" s="13"/>
      <c r="AA32" s="198"/>
      <c r="AB32" s="198"/>
      <c r="AC32" s="199"/>
    </row>
    <row r="33" spans="1:31" s="1" customFormat="1" ht="24" customHeight="1" x14ac:dyDescent="0.2">
      <c r="A33" s="417" t="s">
        <v>67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9" t="s">
        <v>33</v>
      </c>
      <c r="M33" s="419"/>
      <c r="N33" s="419" t="s">
        <v>68</v>
      </c>
      <c r="O33" s="419"/>
      <c r="P33" s="473">
        <v>0</v>
      </c>
      <c r="Q33" s="473"/>
      <c r="R33" s="473"/>
      <c r="S33" s="372"/>
      <c r="T33" s="443"/>
      <c r="U33" s="443"/>
      <c r="V33" s="444"/>
      <c r="W33" s="468">
        <f t="shared" si="0"/>
        <v>0</v>
      </c>
      <c r="X33" s="469"/>
      <c r="Y33" s="10"/>
      <c r="Z33" s="13"/>
      <c r="AA33" s="198"/>
      <c r="AB33" s="198"/>
      <c r="AC33" s="199"/>
    </row>
    <row r="34" spans="1:31" s="1" customFormat="1" ht="24" customHeight="1" x14ac:dyDescent="0.2">
      <c r="A34" s="417" t="s">
        <v>69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9" t="s">
        <v>33</v>
      </c>
      <c r="M34" s="419"/>
      <c r="N34" s="419" t="s">
        <v>70</v>
      </c>
      <c r="O34" s="419"/>
      <c r="P34" s="473">
        <v>2431000</v>
      </c>
      <c r="Q34" s="473"/>
      <c r="R34" s="473"/>
      <c r="S34" s="372">
        <v>1215502</v>
      </c>
      <c r="T34" s="443"/>
      <c r="U34" s="443"/>
      <c r="V34" s="444"/>
      <c r="W34" s="468">
        <f t="shared" si="0"/>
        <v>1215498</v>
      </c>
      <c r="X34" s="469"/>
      <c r="Y34" s="10"/>
      <c r="Z34" s="13"/>
      <c r="AA34" s="198"/>
      <c r="AB34" s="198"/>
      <c r="AC34" s="199"/>
      <c r="AE34" s="8"/>
    </row>
    <row r="35" spans="1:31" s="1" customFormat="1" ht="14.1" customHeight="1" x14ac:dyDescent="0.2">
      <c r="A35" s="417" t="s">
        <v>71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9" t="s">
        <v>33</v>
      </c>
      <c r="M35" s="419"/>
      <c r="N35" s="419" t="s">
        <v>72</v>
      </c>
      <c r="O35" s="419"/>
      <c r="P35" s="473">
        <v>0</v>
      </c>
      <c r="Q35" s="473"/>
      <c r="R35" s="473"/>
      <c r="S35" s="372"/>
      <c r="T35" s="443"/>
      <c r="U35" s="443"/>
      <c r="V35" s="444"/>
      <c r="W35" s="468">
        <f t="shared" si="0"/>
        <v>0</v>
      </c>
      <c r="X35" s="469"/>
      <c r="Y35" s="10"/>
      <c r="Z35" s="13"/>
      <c r="AA35" s="198"/>
      <c r="AB35" s="198"/>
      <c r="AC35" s="199"/>
    </row>
    <row r="36" spans="1:31" s="1" customFormat="1" ht="23.25" customHeight="1" x14ac:dyDescent="0.2">
      <c r="A36" s="458" t="s">
        <v>195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7"/>
      <c r="L36" s="378">
        <v>10</v>
      </c>
      <c r="M36" s="379"/>
      <c r="N36" s="378" t="s">
        <v>194</v>
      </c>
      <c r="O36" s="474"/>
      <c r="P36" s="372">
        <v>0</v>
      </c>
      <c r="Q36" s="386"/>
      <c r="R36" s="475"/>
      <c r="S36" s="372"/>
      <c r="T36" s="443"/>
      <c r="U36" s="443"/>
      <c r="V36" s="444"/>
      <c r="W36" s="468">
        <f t="shared" si="0"/>
        <v>0</v>
      </c>
      <c r="X36" s="469"/>
      <c r="Y36" s="10"/>
      <c r="Z36" s="13"/>
      <c r="AA36" s="198"/>
      <c r="AB36" s="198"/>
      <c r="AC36" s="199"/>
    </row>
    <row r="37" spans="1:31" s="1" customFormat="1" ht="14.1" customHeight="1" x14ac:dyDescent="0.2">
      <c r="A37" s="417" t="s">
        <v>73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9" t="s">
        <v>33</v>
      </c>
      <c r="M37" s="419"/>
      <c r="N37" s="419" t="s">
        <v>74</v>
      </c>
      <c r="O37" s="419"/>
      <c r="P37" s="473">
        <v>1386900</v>
      </c>
      <c r="Q37" s="473"/>
      <c r="R37" s="473"/>
      <c r="S37" s="372"/>
      <c r="T37" s="443"/>
      <c r="U37" s="443"/>
      <c r="V37" s="444"/>
      <c r="W37" s="468">
        <f t="shared" si="0"/>
        <v>1386900</v>
      </c>
      <c r="X37" s="469"/>
      <c r="Y37" s="10"/>
      <c r="Z37" s="13"/>
      <c r="AA37" s="198"/>
      <c r="AB37" s="198"/>
      <c r="AC37" s="199"/>
    </row>
    <row r="38" spans="1:31" s="1" customFormat="1" ht="24" customHeight="1" x14ac:dyDescent="0.2">
      <c r="A38" s="417" t="s">
        <v>75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9" t="s">
        <v>33</v>
      </c>
      <c r="M38" s="419"/>
      <c r="N38" s="419" t="s">
        <v>76</v>
      </c>
      <c r="O38" s="419"/>
      <c r="P38" s="473">
        <f>3800</f>
        <v>3800</v>
      </c>
      <c r="Q38" s="473"/>
      <c r="R38" s="473"/>
      <c r="S38" s="372"/>
      <c r="T38" s="443"/>
      <c r="U38" s="443"/>
      <c r="V38" s="444"/>
      <c r="W38" s="468">
        <f t="shared" si="0"/>
        <v>3800</v>
      </c>
      <c r="X38" s="469"/>
      <c r="Y38" s="10"/>
      <c r="Z38" s="13"/>
      <c r="AA38" s="198"/>
      <c r="AB38" s="198"/>
      <c r="AC38" s="199"/>
    </row>
    <row r="39" spans="1:31" s="1" customFormat="1" ht="24" customHeight="1" x14ac:dyDescent="0.2">
      <c r="A39" s="417" t="s">
        <v>77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9" t="s">
        <v>33</v>
      </c>
      <c r="M39" s="419"/>
      <c r="N39" s="419" t="s">
        <v>78</v>
      </c>
      <c r="O39" s="419"/>
      <c r="P39" s="473">
        <v>259800</v>
      </c>
      <c r="Q39" s="473"/>
      <c r="R39" s="473"/>
      <c r="S39" s="372">
        <v>98753.5</v>
      </c>
      <c r="T39" s="443"/>
      <c r="U39" s="443"/>
      <c r="V39" s="444"/>
      <c r="W39" s="468">
        <f t="shared" si="0"/>
        <v>161046.5</v>
      </c>
      <c r="X39" s="469"/>
      <c r="Y39" s="10"/>
      <c r="Z39" s="13"/>
      <c r="AA39" s="198"/>
      <c r="AB39" s="198"/>
      <c r="AC39" s="199"/>
    </row>
    <row r="40" spans="1:31" s="1" customFormat="1" ht="45" customHeight="1" x14ac:dyDescent="0.2">
      <c r="A40" s="417" t="s">
        <v>79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9" t="s">
        <v>33</v>
      </c>
      <c r="M40" s="419"/>
      <c r="N40" s="419" t="s">
        <v>80</v>
      </c>
      <c r="O40" s="419"/>
      <c r="P40" s="473">
        <v>1012269.9</v>
      </c>
      <c r="Q40" s="473"/>
      <c r="R40" s="473"/>
      <c r="S40" s="372">
        <v>479710</v>
      </c>
      <c r="T40" s="443"/>
      <c r="U40" s="443"/>
      <c r="V40" s="444"/>
      <c r="W40" s="468">
        <f t="shared" si="0"/>
        <v>532559.9</v>
      </c>
      <c r="X40" s="469"/>
      <c r="Y40" s="10"/>
      <c r="Z40" s="13"/>
      <c r="AA40" s="198"/>
      <c r="AB40" s="198"/>
      <c r="AC40" s="199"/>
    </row>
    <row r="41" spans="1:31" s="1" customFormat="1" ht="24" customHeight="1" x14ac:dyDescent="0.2">
      <c r="A41" s="417" t="s">
        <v>184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9" t="s">
        <v>33</v>
      </c>
      <c r="M41" s="419"/>
      <c r="N41" s="471" t="s">
        <v>81</v>
      </c>
      <c r="O41" s="472"/>
      <c r="P41" s="473">
        <v>2540000</v>
      </c>
      <c r="Q41" s="473"/>
      <c r="R41" s="473"/>
      <c r="S41" s="372">
        <v>140000</v>
      </c>
      <c r="T41" s="443"/>
      <c r="U41" s="443"/>
      <c r="V41" s="444"/>
      <c r="W41" s="468">
        <f t="shared" si="0"/>
        <v>2400000</v>
      </c>
      <c r="X41" s="469"/>
      <c r="Y41" s="10"/>
      <c r="Z41" s="13"/>
      <c r="AA41" s="198"/>
      <c r="AB41" s="198"/>
      <c r="AC41" s="199"/>
      <c r="AE41" s="8"/>
    </row>
    <row r="42" spans="1:31" s="1" customFormat="1" ht="14.1" customHeight="1" x14ac:dyDescent="0.2">
      <c r="A42" s="417" t="s">
        <v>82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9" t="s">
        <v>33</v>
      </c>
      <c r="M42" s="419"/>
      <c r="N42" s="419" t="s">
        <v>83</v>
      </c>
      <c r="O42" s="419"/>
      <c r="P42" s="470">
        <v>200000</v>
      </c>
      <c r="Q42" s="470"/>
      <c r="R42" s="470"/>
      <c r="S42" s="372">
        <v>201846.3</v>
      </c>
      <c r="T42" s="443"/>
      <c r="U42" s="443"/>
      <c r="V42" s="444"/>
      <c r="W42" s="468">
        <f t="shared" si="0"/>
        <v>-1846.2999999999884</v>
      </c>
      <c r="X42" s="469"/>
      <c r="Y42" s="10"/>
      <c r="Z42" s="13"/>
      <c r="AA42" s="198"/>
      <c r="AB42" s="198"/>
      <c r="AC42" s="199"/>
      <c r="AE42" s="8"/>
    </row>
    <row r="43" spans="1:31" s="1" customFormat="1" ht="47.25" customHeight="1" thickBot="1" x14ac:dyDescent="0.25">
      <c r="A43" s="417" t="s">
        <v>84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9" t="s">
        <v>33</v>
      </c>
      <c r="M43" s="419"/>
      <c r="N43" s="419" t="s">
        <v>85</v>
      </c>
      <c r="O43" s="419"/>
      <c r="P43" s="421">
        <v>0</v>
      </c>
      <c r="Q43" s="421"/>
      <c r="R43" s="421"/>
      <c r="S43" s="465"/>
      <c r="T43" s="466"/>
      <c r="U43" s="466"/>
      <c r="V43" s="467"/>
      <c r="W43" s="468">
        <f t="shared" si="0"/>
        <v>0</v>
      </c>
      <c r="X43" s="469"/>
      <c r="Y43" s="10"/>
      <c r="Z43" s="13"/>
      <c r="AA43" s="198"/>
      <c r="AB43" s="198"/>
      <c r="AC43" s="199"/>
      <c r="AE43" s="8"/>
    </row>
    <row r="44" spans="1:31" s="1" customFormat="1" ht="41.25" customHeight="1" thickBot="1" x14ac:dyDescent="0.25">
      <c r="A44" s="417" t="s">
        <v>655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9" t="s">
        <v>33</v>
      </c>
      <c r="M44" s="419"/>
      <c r="N44" s="419" t="s">
        <v>654</v>
      </c>
      <c r="O44" s="419"/>
      <c r="P44" s="421">
        <v>-71285.509999999995</v>
      </c>
      <c r="Q44" s="421"/>
      <c r="R44" s="421"/>
      <c r="S44" s="465">
        <v>-71285.509999999995</v>
      </c>
      <c r="T44" s="466"/>
      <c r="U44" s="466"/>
      <c r="V44" s="467"/>
      <c r="W44" s="468">
        <f t="shared" si="0"/>
        <v>0</v>
      </c>
      <c r="X44" s="469"/>
      <c r="Y44" s="10"/>
      <c r="Z44" s="13"/>
      <c r="AA44" s="198"/>
      <c r="AB44" s="198"/>
      <c r="AC44" s="198"/>
      <c r="AE44" s="8"/>
    </row>
    <row r="45" spans="1:31" s="1" customFormat="1" ht="14.1" customHeight="1" x14ac:dyDescent="0.2">
      <c r="A45" s="504" t="s">
        <v>9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5"/>
      <c r="X45" s="505"/>
      <c r="Y45" s="10"/>
      <c r="Z45" s="10"/>
      <c r="AA45" s="198"/>
      <c r="AB45" s="198"/>
      <c r="AC45" s="198"/>
    </row>
    <row r="46" spans="1:31" s="1" customFormat="1" ht="14.1" customHeight="1" thickBot="1" x14ac:dyDescent="0.25">
      <c r="A46" s="433" t="s">
        <v>86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10"/>
      <c r="Z46" s="10"/>
      <c r="AA46" s="198"/>
      <c r="AB46" s="198"/>
      <c r="AC46" s="198"/>
    </row>
    <row r="47" spans="1:31" s="1" customFormat="1" ht="35.1" customHeight="1" x14ac:dyDescent="0.2">
      <c r="A47" s="434" t="s">
        <v>20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 t="s">
        <v>21</v>
      </c>
      <c r="M47" s="434"/>
      <c r="N47" s="434" t="s">
        <v>87</v>
      </c>
      <c r="O47" s="434"/>
      <c r="P47" s="435" t="s">
        <v>23</v>
      </c>
      <c r="Q47" s="435"/>
      <c r="R47" s="435"/>
      <c r="S47" s="435" t="s">
        <v>24</v>
      </c>
      <c r="T47" s="435"/>
      <c r="U47" s="435"/>
      <c r="V47" s="435"/>
      <c r="W47" s="436" t="s">
        <v>25</v>
      </c>
      <c r="X47" s="436"/>
      <c r="Y47" s="10"/>
      <c r="Z47" s="10"/>
      <c r="AA47" s="198" t="s">
        <v>200</v>
      </c>
      <c r="AB47" s="198"/>
      <c r="AC47" s="198"/>
    </row>
    <row r="48" spans="1:31" s="1" customFormat="1" ht="14.1" customHeight="1" thickBot="1" x14ac:dyDescent="0.25">
      <c r="A48" s="430" t="s">
        <v>26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 t="s">
        <v>27</v>
      </c>
      <c r="M48" s="430"/>
      <c r="N48" s="430" t="s">
        <v>28</v>
      </c>
      <c r="O48" s="430"/>
      <c r="P48" s="431" t="s">
        <v>29</v>
      </c>
      <c r="Q48" s="431"/>
      <c r="R48" s="431"/>
      <c r="S48" s="431" t="s">
        <v>30</v>
      </c>
      <c r="T48" s="431"/>
      <c r="U48" s="431"/>
      <c r="V48" s="431"/>
      <c r="W48" s="494" t="s">
        <v>31</v>
      </c>
      <c r="X48" s="494"/>
      <c r="Y48" s="10"/>
      <c r="Z48" s="10"/>
      <c r="AA48" s="198"/>
      <c r="AB48" s="198"/>
      <c r="AC48" s="198"/>
    </row>
    <row r="49" spans="1:29" s="1" customFormat="1" ht="14.1" customHeight="1" thickBot="1" x14ac:dyDescent="0.25">
      <c r="A49" s="425" t="s">
        <v>88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6" t="s">
        <v>89</v>
      </c>
      <c r="M49" s="426"/>
      <c r="N49" s="426" t="s">
        <v>34</v>
      </c>
      <c r="O49" s="426"/>
      <c r="P49" s="428">
        <f>P50+P51+P52+P53+P54+P55+P56+P57+P58+P59+P61+P60+P62+P64+P63+P65+P66+P67+P68+P70+P69+P71+P72+P73+P74+P75+P76+P77+P78+P79+P80+P81+P82+P83+P84+P85+P86+P87+P88+P89+P90+P91+P92+P93+P94+P95+P96+P98+P100+P103+P102+P104+P105+P106+P108+P107+P109+P110++P111+P112+P114+P115+P116+P117+P119+P120+P121+P122+P123+P124+P125+P113+P118+P99+P97</f>
        <v>35557831.989999995</v>
      </c>
      <c r="Q49" s="428"/>
      <c r="R49" s="428"/>
      <c r="S49" s="428">
        <f>SUM(S50:V125)</f>
        <v>13191684.15</v>
      </c>
      <c r="T49" s="428"/>
      <c r="U49" s="428"/>
      <c r="V49" s="465"/>
      <c r="W49" s="373">
        <f>P49-S49</f>
        <v>22366147.839999996</v>
      </c>
      <c r="X49" s="373"/>
      <c r="Y49" s="10"/>
      <c r="Z49" s="10"/>
      <c r="AA49" s="198" t="s">
        <v>686</v>
      </c>
      <c r="AB49" s="198"/>
      <c r="AC49" s="198"/>
    </row>
    <row r="50" spans="1:29" s="1" customFormat="1" ht="14.1" customHeight="1" x14ac:dyDescent="0.2">
      <c r="A50" s="368" t="s">
        <v>90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9" t="s">
        <v>89</v>
      </c>
      <c r="M50" s="369"/>
      <c r="N50" s="375" t="s">
        <v>91</v>
      </c>
      <c r="O50" s="375"/>
      <c r="P50" s="370">
        <v>756000</v>
      </c>
      <c r="Q50" s="370"/>
      <c r="R50" s="370"/>
      <c r="S50" s="376">
        <v>344873.91</v>
      </c>
      <c r="T50" s="376"/>
      <c r="U50" s="376"/>
      <c r="V50" s="377"/>
      <c r="W50" s="373">
        <f t="shared" ref="W50:W72" si="2">P50-S50</f>
        <v>411126.09</v>
      </c>
      <c r="X50" s="373"/>
      <c r="Y50" s="11" t="s">
        <v>389</v>
      </c>
      <c r="Z50" s="10"/>
      <c r="AA50" s="198" t="s">
        <v>389</v>
      </c>
      <c r="AB50" s="198"/>
      <c r="AC50" s="198"/>
    </row>
    <row r="51" spans="1:29" s="1" customFormat="1" ht="33.950000000000003" customHeight="1" x14ac:dyDescent="0.2">
      <c r="A51" s="368" t="s">
        <v>92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9" t="s">
        <v>89</v>
      </c>
      <c r="M51" s="369"/>
      <c r="N51" s="375" t="s">
        <v>93</v>
      </c>
      <c r="O51" s="375"/>
      <c r="P51" s="370">
        <v>227900</v>
      </c>
      <c r="Q51" s="370"/>
      <c r="R51" s="370"/>
      <c r="S51" s="376">
        <v>105656.74</v>
      </c>
      <c r="T51" s="376"/>
      <c r="U51" s="376"/>
      <c r="V51" s="377"/>
      <c r="W51" s="373">
        <f t="shared" si="2"/>
        <v>122243.26</v>
      </c>
      <c r="X51" s="373"/>
      <c r="Y51" s="11" t="s">
        <v>389</v>
      </c>
      <c r="Z51" s="10"/>
      <c r="AA51" s="199" t="s">
        <v>389</v>
      </c>
      <c r="AB51" s="198" t="s">
        <v>389</v>
      </c>
      <c r="AC51" s="198"/>
    </row>
    <row r="52" spans="1:29" s="1" customFormat="1" ht="14.1" customHeight="1" x14ac:dyDescent="0.2">
      <c r="A52" s="368" t="s">
        <v>90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9" t="s">
        <v>89</v>
      </c>
      <c r="M52" s="369"/>
      <c r="N52" s="375" t="s">
        <v>94</v>
      </c>
      <c r="O52" s="375"/>
      <c r="P52" s="370">
        <v>1971600</v>
      </c>
      <c r="Q52" s="370"/>
      <c r="R52" s="370"/>
      <c r="S52" s="376">
        <v>728044.09</v>
      </c>
      <c r="T52" s="376"/>
      <c r="U52" s="376"/>
      <c r="V52" s="377"/>
      <c r="W52" s="373">
        <f t="shared" si="2"/>
        <v>1243555.9100000001</v>
      </c>
      <c r="X52" s="373"/>
      <c r="Y52" s="11"/>
      <c r="Z52" s="10"/>
      <c r="AA52" s="198"/>
      <c r="AB52" s="198"/>
      <c r="AC52" s="198"/>
    </row>
    <row r="53" spans="1:29" s="1" customFormat="1" ht="33.950000000000003" customHeight="1" x14ac:dyDescent="0.2">
      <c r="A53" s="368" t="s">
        <v>92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9" t="s">
        <v>89</v>
      </c>
      <c r="M53" s="369"/>
      <c r="N53" s="375" t="s">
        <v>95</v>
      </c>
      <c r="O53" s="375"/>
      <c r="P53" s="370">
        <v>468300</v>
      </c>
      <c r="Q53" s="370"/>
      <c r="R53" s="370"/>
      <c r="S53" s="376">
        <v>208885.2</v>
      </c>
      <c r="T53" s="376"/>
      <c r="U53" s="376"/>
      <c r="V53" s="377"/>
      <c r="W53" s="373">
        <f t="shared" si="2"/>
        <v>259414.8</v>
      </c>
      <c r="X53" s="373"/>
      <c r="Y53" s="11"/>
      <c r="Z53" s="10"/>
      <c r="AA53" s="198"/>
      <c r="AB53" s="198"/>
      <c r="AC53" s="198"/>
    </row>
    <row r="54" spans="1:29" s="1" customFormat="1" ht="14.1" customHeight="1" x14ac:dyDescent="0.2">
      <c r="A54" s="449" t="s">
        <v>96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9" t="s">
        <v>89</v>
      </c>
      <c r="M54" s="369"/>
      <c r="N54" s="441" t="s">
        <v>97</v>
      </c>
      <c r="O54" s="442"/>
      <c r="P54" s="370">
        <v>682000</v>
      </c>
      <c r="Q54" s="370"/>
      <c r="R54" s="370"/>
      <c r="S54" s="376">
        <v>678854.69</v>
      </c>
      <c r="T54" s="376"/>
      <c r="U54" s="376"/>
      <c r="V54" s="377"/>
      <c r="W54" s="373">
        <f t="shared" si="2"/>
        <v>3145.3100000000559</v>
      </c>
      <c r="X54" s="373"/>
      <c r="Y54" s="11"/>
      <c r="Z54" s="10"/>
      <c r="AA54" s="198"/>
      <c r="AB54" s="198"/>
      <c r="AC54" s="198"/>
    </row>
    <row r="55" spans="1:29" s="1" customFormat="1" ht="14.1" customHeight="1" x14ac:dyDescent="0.2">
      <c r="A55" s="395" t="s">
        <v>96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7"/>
      <c r="L55" s="378"/>
      <c r="M55" s="379"/>
      <c r="N55" s="398" t="s">
        <v>190</v>
      </c>
      <c r="O55" s="399"/>
      <c r="P55" s="392">
        <v>0</v>
      </c>
      <c r="Q55" s="393"/>
      <c r="R55" s="394"/>
      <c r="S55" s="377">
        <v>0</v>
      </c>
      <c r="T55" s="400"/>
      <c r="U55" s="400"/>
      <c r="V55" s="401"/>
      <c r="W55" s="373">
        <f t="shared" si="2"/>
        <v>0</v>
      </c>
      <c r="X55" s="373"/>
      <c r="Y55" s="11"/>
      <c r="Z55" s="10"/>
      <c r="AA55" s="198"/>
      <c r="AB55" s="198"/>
      <c r="AC55" s="198"/>
    </row>
    <row r="56" spans="1:29" s="1" customFormat="1" ht="14.1" customHeight="1" x14ac:dyDescent="0.2">
      <c r="A56" s="368" t="s">
        <v>96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9" t="s">
        <v>89</v>
      </c>
      <c r="M56" s="369"/>
      <c r="N56" s="441" t="s">
        <v>179</v>
      </c>
      <c r="O56" s="442"/>
      <c r="P56" s="370">
        <v>850000</v>
      </c>
      <c r="Q56" s="370"/>
      <c r="R56" s="370"/>
      <c r="S56" s="376">
        <v>63817.14</v>
      </c>
      <c r="T56" s="376"/>
      <c r="U56" s="376"/>
      <c r="V56" s="377"/>
      <c r="W56" s="373">
        <f t="shared" si="2"/>
        <v>786182.86</v>
      </c>
      <c r="X56" s="373"/>
      <c r="Y56" s="11"/>
      <c r="Z56" s="10"/>
      <c r="AA56" s="198"/>
      <c r="AB56" s="198"/>
      <c r="AC56" s="198"/>
    </row>
    <row r="57" spans="1:29" s="1" customFormat="1" ht="14.1" customHeight="1" x14ac:dyDescent="0.2">
      <c r="A57" s="368" t="s">
        <v>98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9" t="s">
        <v>89</v>
      </c>
      <c r="M57" s="369"/>
      <c r="N57" s="375" t="s">
        <v>99</v>
      </c>
      <c r="O57" s="375"/>
      <c r="P57" s="370">
        <v>48700</v>
      </c>
      <c r="Q57" s="370"/>
      <c r="R57" s="370"/>
      <c r="S57" s="376">
        <v>20000</v>
      </c>
      <c r="T57" s="376"/>
      <c r="U57" s="376"/>
      <c r="V57" s="377"/>
      <c r="W57" s="373">
        <f t="shared" si="2"/>
        <v>28700</v>
      </c>
      <c r="X57" s="373"/>
      <c r="Y57" s="11"/>
      <c r="Z57" s="10"/>
    </row>
    <row r="58" spans="1:29" s="1" customFormat="1" ht="14.1" customHeight="1" x14ac:dyDescent="0.2">
      <c r="A58" s="368" t="s">
        <v>100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9" t="s">
        <v>89</v>
      </c>
      <c r="M58" s="369"/>
      <c r="N58" s="375" t="s">
        <v>101</v>
      </c>
      <c r="O58" s="375"/>
      <c r="P58" s="370">
        <v>141000</v>
      </c>
      <c r="Q58" s="370"/>
      <c r="R58" s="370"/>
      <c r="S58" s="376">
        <v>46729.38</v>
      </c>
      <c r="T58" s="376"/>
      <c r="U58" s="376"/>
      <c r="V58" s="377"/>
      <c r="W58" s="373">
        <f t="shared" si="2"/>
        <v>94270.62</v>
      </c>
      <c r="X58" s="373"/>
      <c r="Y58" s="11"/>
      <c r="Z58" s="10"/>
    </row>
    <row r="59" spans="1:29" s="1" customFormat="1" ht="14.1" customHeight="1" x14ac:dyDescent="0.2">
      <c r="A59" s="368" t="s">
        <v>102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9" t="s">
        <v>89</v>
      </c>
      <c r="M59" s="369"/>
      <c r="N59" s="375" t="s">
        <v>103</v>
      </c>
      <c r="O59" s="375"/>
      <c r="P59" s="370">
        <v>10000</v>
      </c>
      <c r="Q59" s="370"/>
      <c r="R59" s="370"/>
      <c r="S59" s="376">
        <v>9546</v>
      </c>
      <c r="T59" s="376"/>
      <c r="U59" s="376"/>
      <c r="V59" s="377"/>
      <c r="W59" s="373">
        <f t="shared" si="2"/>
        <v>454</v>
      </c>
      <c r="X59" s="373"/>
      <c r="Y59" s="11"/>
      <c r="Z59" s="10"/>
    </row>
    <row r="60" spans="1:29" s="1" customFormat="1" ht="14.1" customHeight="1" x14ac:dyDescent="0.2">
      <c r="A60" s="368" t="s">
        <v>104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9" t="s">
        <v>89</v>
      </c>
      <c r="M60" s="369"/>
      <c r="N60" s="375" t="s">
        <v>105</v>
      </c>
      <c r="O60" s="375"/>
      <c r="P60" s="370">
        <v>15000</v>
      </c>
      <c r="Q60" s="370"/>
      <c r="R60" s="370"/>
      <c r="S60" s="376">
        <v>7599.6</v>
      </c>
      <c r="T60" s="376"/>
      <c r="U60" s="376"/>
      <c r="V60" s="377"/>
      <c r="W60" s="373">
        <f t="shared" si="2"/>
        <v>7400.4</v>
      </c>
      <c r="X60" s="373"/>
      <c r="Y60" s="11"/>
      <c r="Z60" s="10"/>
      <c r="AA60" s="8"/>
    </row>
    <row r="61" spans="1:29" s="1" customFormat="1" ht="14.1" customHeight="1" x14ac:dyDescent="0.2">
      <c r="A61" s="368" t="s">
        <v>96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9" t="s">
        <v>89</v>
      </c>
      <c r="M61" s="369"/>
      <c r="N61" s="375" t="s">
        <v>106</v>
      </c>
      <c r="O61" s="375"/>
      <c r="P61" s="370">
        <f>3800</f>
        <v>3800</v>
      </c>
      <c r="Q61" s="370"/>
      <c r="R61" s="370"/>
      <c r="S61" s="376"/>
      <c r="T61" s="376"/>
      <c r="U61" s="376"/>
      <c r="V61" s="377"/>
      <c r="W61" s="373">
        <f t="shared" si="2"/>
        <v>3800</v>
      </c>
      <c r="X61" s="373"/>
      <c r="Y61" s="11"/>
      <c r="Z61" s="10"/>
    </row>
    <row r="62" spans="1:29" s="1" customFormat="1" ht="13.5" customHeight="1" x14ac:dyDescent="0.2">
      <c r="A62" s="368" t="s">
        <v>98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9" t="s">
        <v>89</v>
      </c>
      <c r="M62" s="369"/>
      <c r="N62" s="375" t="s">
        <v>107</v>
      </c>
      <c r="O62" s="375"/>
      <c r="P62" s="370">
        <v>63000</v>
      </c>
      <c r="Q62" s="370"/>
      <c r="R62" s="370"/>
      <c r="S62" s="376">
        <v>31500</v>
      </c>
      <c r="T62" s="376"/>
      <c r="U62" s="376"/>
      <c r="V62" s="377"/>
      <c r="W62" s="373">
        <f t="shared" si="2"/>
        <v>31500</v>
      </c>
      <c r="X62" s="373"/>
      <c r="Y62" s="11"/>
      <c r="Z62" s="10"/>
      <c r="AA62" s="8"/>
    </row>
    <row r="63" spans="1:29" s="1" customFormat="1" ht="13.5" customHeight="1" x14ac:dyDescent="0.2">
      <c r="A63" s="458" t="s">
        <v>108</v>
      </c>
      <c r="B63" s="459"/>
      <c r="C63" s="459"/>
      <c r="D63" s="459"/>
      <c r="E63" s="459"/>
      <c r="F63" s="459"/>
      <c r="G63" s="459"/>
      <c r="H63" s="459"/>
      <c r="I63" s="459"/>
      <c r="J63" s="459"/>
      <c r="K63" s="460"/>
      <c r="L63" s="378" t="s">
        <v>89</v>
      </c>
      <c r="M63" s="410"/>
      <c r="N63" s="461" t="s">
        <v>109</v>
      </c>
      <c r="O63" s="462"/>
      <c r="P63" s="382">
        <f>0</f>
        <v>0</v>
      </c>
      <c r="Q63" s="446"/>
      <c r="R63" s="447"/>
      <c r="S63" s="456"/>
      <c r="T63" s="463"/>
      <c r="U63" s="463"/>
      <c r="V63" s="464"/>
      <c r="W63" s="373">
        <f t="shared" si="2"/>
        <v>0</v>
      </c>
      <c r="X63" s="373"/>
      <c r="Y63" s="11"/>
      <c r="Z63" s="10"/>
    </row>
    <row r="64" spans="1:29" s="1" customFormat="1" ht="14.1" customHeight="1" x14ac:dyDescent="0.2">
      <c r="A64" s="368" t="s">
        <v>110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9" t="s">
        <v>89</v>
      </c>
      <c r="M64" s="369"/>
      <c r="N64" s="375" t="s">
        <v>111</v>
      </c>
      <c r="O64" s="375"/>
      <c r="P64" s="370">
        <v>10000</v>
      </c>
      <c r="Q64" s="370"/>
      <c r="R64" s="370"/>
      <c r="S64" s="455"/>
      <c r="T64" s="455"/>
      <c r="U64" s="455"/>
      <c r="V64" s="456"/>
      <c r="W64" s="373">
        <f t="shared" si="2"/>
        <v>10000</v>
      </c>
      <c r="X64" s="373"/>
      <c r="Y64" s="11"/>
      <c r="Z64" s="10"/>
    </row>
    <row r="65" spans="1:26" s="1" customFormat="1" ht="14.1" customHeight="1" x14ac:dyDescent="0.2">
      <c r="A65" s="368" t="s">
        <v>96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9" t="s">
        <v>89</v>
      </c>
      <c r="M65" s="369"/>
      <c r="N65" s="375" t="s">
        <v>112</v>
      </c>
      <c r="O65" s="375"/>
      <c r="P65" s="370">
        <v>0</v>
      </c>
      <c r="Q65" s="370"/>
      <c r="R65" s="370"/>
      <c r="S65" s="376"/>
      <c r="T65" s="376"/>
      <c r="U65" s="376"/>
      <c r="V65" s="377"/>
      <c r="W65" s="373">
        <f t="shared" si="2"/>
        <v>0</v>
      </c>
      <c r="X65" s="373"/>
      <c r="Y65" s="11"/>
      <c r="Z65" s="10"/>
    </row>
    <row r="66" spans="1:26" s="1" customFormat="1" ht="14.1" customHeight="1" x14ac:dyDescent="0.2">
      <c r="A66" s="368" t="s">
        <v>113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9" t="s">
        <v>89</v>
      </c>
      <c r="M66" s="369"/>
      <c r="N66" s="375" t="s">
        <v>114</v>
      </c>
      <c r="O66" s="375"/>
      <c r="P66" s="370">
        <v>4725000</v>
      </c>
      <c r="Q66" s="370"/>
      <c r="R66" s="370"/>
      <c r="S66" s="376">
        <v>1492146.99</v>
      </c>
      <c r="T66" s="376"/>
      <c r="U66" s="376"/>
      <c r="V66" s="377"/>
      <c r="W66" s="373">
        <f t="shared" si="2"/>
        <v>3232853.01</v>
      </c>
      <c r="X66" s="373"/>
      <c r="Y66" s="11"/>
      <c r="Z66" s="10"/>
    </row>
    <row r="67" spans="1:26" s="1" customFormat="1" ht="24" customHeight="1" x14ac:dyDescent="0.2">
      <c r="A67" s="368" t="s">
        <v>115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9" t="s">
        <v>89</v>
      </c>
      <c r="M67" s="369"/>
      <c r="N67" s="375" t="s">
        <v>116</v>
      </c>
      <c r="O67" s="375"/>
      <c r="P67" s="370">
        <v>1393700</v>
      </c>
      <c r="Q67" s="370"/>
      <c r="R67" s="370"/>
      <c r="S67" s="376">
        <v>404940.08</v>
      </c>
      <c r="T67" s="376"/>
      <c r="U67" s="376"/>
      <c r="V67" s="377"/>
      <c r="W67" s="373">
        <f t="shared" si="2"/>
        <v>988759.91999999993</v>
      </c>
      <c r="X67" s="373"/>
      <c r="Y67" s="11"/>
      <c r="Z67" s="10"/>
    </row>
    <row r="68" spans="1:26" s="1" customFormat="1" ht="24" customHeight="1" x14ac:dyDescent="0.2">
      <c r="A68" s="368" t="s">
        <v>96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9" t="s">
        <v>89</v>
      </c>
      <c r="M68" s="369"/>
      <c r="N68" s="457">
        <v>9.9201135350000501E+19</v>
      </c>
      <c r="O68" s="375"/>
      <c r="P68" s="370">
        <v>0</v>
      </c>
      <c r="Q68" s="370"/>
      <c r="R68" s="370"/>
      <c r="S68" s="376"/>
      <c r="T68" s="376"/>
      <c r="U68" s="376"/>
      <c r="V68" s="377"/>
      <c r="W68" s="373">
        <f t="shared" si="2"/>
        <v>0</v>
      </c>
      <c r="X68" s="373"/>
      <c r="Y68" s="11"/>
      <c r="Z68" s="10"/>
    </row>
    <row r="69" spans="1:26" s="1" customFormat="1" ht="14.1" customHeight="1" x14ac:dyDescent="0.2">
      <c r="A69" s="368" t="s">
        <v>96</v>
      </c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9" t="s">
        <v>89</v>
      </c>
      <c r="M69" s="369"/>
      <c r="N69" s="375" t="s">
        <v>117</v>
      </c>
      <c r="O69" s="375"/>
      <c r="P69" s="370">
        <v>1540980</v>
      </c>
      <c r="Q69" s="370"/>
      <c r="R69" s="370"/>
      <c r="S69" s="376">
        <v>1025412.21</v>
      </c>
      <c r="T69" s="376"/>
      <c r="U69" s="376"/>
      <c r="V69" s="377"/>
      <c r="W69" s="373">
        <f t="shared" si="2"/>
        <v>515567.79000000004</v>
      </c>
      <c r="X69" s="373"/>
      <c r="Y69" s="11"/>
      <c r="Z69" s="10"/>
    </row>
    <row r="70" spans="1:26" s="1" customFormat="1" ht="14.1" customHeight="1" x14ac:dyDescent="0.2">
      <c r="A70" s="368" t="s">
        <v>100</v>
      </c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9" t="s">
        <v>89</v>
      </c>
      <c r="M70" s="369"/>
      <c r="N70" s="375" t="s">
        <v>118</v>
      </c>
      <c r="O70" s="375"/>
      <c r="P70" s="370">
        <f>20000</f>
        <v>20000</v>
      </c>
      <c r="Q70" s="370"/>
      <c r="R70" s="370"/>
      <c r="S70" s="376">
        <v>19837.27</v>
      </c>
      <c r="T70" s="376"/>
      <c r="U70" s="376"/>
      <c r="V70" s="377"/>
      <c r="W70" s="373">
        <f t="shared" si="2"/>
        <v>162.72999999999956</v>
      </c>
      <c r="X70" s="373"/>
      <c r="Y70" s="11"/>
      <c r="Z70" s="10"/>
    </row>
    <row r="71" spans="1:26" s="1" customFormat="1" ht="14.1" customHeight="1" x14ac:dyDescent="0.2">
      <c r="A71" s="368" t="s">
        <v>102</v>
      </c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9" t="s">
        <v>89</v>
      </c>
      <c r="M71" s="369"/>
      <c r="N71" s="375" t="s">
        <v>119</v>
      </c>
      <c r="O71" s="375"/>
      <c r="P71" s="370">
        <v>4000</v>
      </c>
      <c r="Q71" s="370"/>
      <c r="R71" s="370"/>
      <c r="S71" s="455"/>
      <c r="T71" s="455"/>
      <c r="U71" s="455"/>
      <c r="V71" s="456"/>
      <c r="W71" s="373">
        <f t="shared" si="2"/>
        <v>4000</v>
      </c>
      <c r="X71" s="373"/>
      <c r="Y71" s="11"/>
      <c r="Z71" s="10"/>
    </row>
    <row r="72" spans="1:26" s="1" customFormat="1" ht="14.1" customHeight="1" x14ac:dyDescent="0.2">
      <c r="A72" s="368" t="s">
        <v>104</v>
      </c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9" t="s">
        <v>89</v>
      </c>
      <c r="M72" s="369"/>
      <c r="N72" s="369" t="s">
        <v>120</v>
      </c>
      <c r="O72" s="369"/>
      <c r="P72" s="370">
        <v>4900</v>
      </c>
      <c r="Q72" s="370"/>
      <c r="R72" s="370"/>
      <c r="S72" s="371">
        <v>4600</v>
      </c>
      <c r="T72" s="371"/>
      <c r="U72" s="371"/>
      <c r="V72" s="372"/>
      <c r="W72" s="373">
        <f t="shared" si="2"/>
        <v>300</v>
      </c>
      <c r="X72" s="373"/>
      <c r="Y72" s="11"/>
      <c r="Z72" s="10"/>
    </row>
    <row r="73" spans="1:26" s="1" customFormat="1" ht="14.1" customHeight="1" x14ac:dyDescent="0.2">
      <c r="A73" s="449" t="s">
        <v>96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9" t="s">
        <v>89</v>
      </c>
      <c r="M73" s="369"/>
      <c r="N73" s="369" t="s">
        <v>121</v>
      </c>
      <c r="O73" s="369"/>
      <c r="P73" s="370">
        <v>0</v>
      </c>
      <c r="Q73" s="370"/>
      <c r="R73" s="370"/>
      <c r="S73" s="371"/>
      <c r="T73" s="371"/>
      <c r="U73" s="371"/>
      <c r="V73" s="372"/>
      <c r="W73" s="373">
        <f t="shared" ref="W73:W95" si="3">P73-S73</f>
        <v>0</v>
      </c>
      <c r="X73" s="373"/>
      <c r="Y73" s="11"/>
      <c r="Z73" s="10"/>
    </row>
    <row r="74" spans="1:26" s="1" customFormat="1" ht="14.1" customHeight="1" x14ac:dyDescent="0.2">
      <c r="A74" s="395" t="s">
        <v>96</v>
      </c>
      <c r="B74" s="396"/>
      <c r="C74" s="396"/>
      <c r="D74" s="396"/>
      <c r="E74" s="396"/>
      <c r="F74" s="396"/>
      <c r="G74" s="396"/>
      <c r="H74" s="396"/>
      <c r="I74" s="396"/>
      <c r="J74" s="396"/>
      <c r="K74" s="397"/>
      <c r="L74" s="378">
        <v>200</v>
      </c>
      <c r="M74" s="379"/>
      <c r="N74" s="390" t="s">
        <v>121</v>
      </c>
      <c r="O74" s="391"/>
      <c r="P74" s="392">
        <v>61020</v>
      </c>
      <c r="Q74" s="393"/>
      <c r="R74" s="394"/>
      <c r="S74" s="372">
        <v>61020</v>
      </c>
      <c r="T74" s="386"/>
      <c r="U74" s="386"/>
      <c r="V74" s="387"/>
      <c r="W74" s="373">
        <f t="shared" si="3"/>
        <v>0</v>
      </c>
      <c r="X74" s="373"/>
      <c r="Y74" s="11"/>
      <c r="Z74" s="10"/>
    </row>
    <row r="75" spans="1:26" s="1" customFormat="1" ht="14.1" customHeight="1" x14ac:dyDescent="0.2">
      <c r="A75" s="368" t="s">
        <v>90</v>
      </c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9" t="s">
        <v>89</v>
      </c>
      <c r="M75" s="369"/>
      <c r="N75" s="369" t="s">
        <v>122</v>
      </c>
      <c r="O75" s="369"/>
      <c r="P75" s="370">
        <v>180800</v>
      </c>
      <c r="Q75" s="370"/>
      <c r="R75" s="370"/>
      <c r="S75" s="371">
        <v>76939</v>
      </c>
      <c r="T75" s="371"/>
      <c r="U75" s="371"/>
      <c r="V75" s="372"/>
      <c r="W75" s="373">
        <f t="shared" si="3"/>
        <v>103861</v>
      </c>
      <c r="X75" s="373"/>
      <c r="Y75" s="11"/>
      <c r="Z75" s="10"/>
    </row>
    <row r="76" spans="1:26" s="1" customFormat="1" ht="33.950000000000003" customHeight="1" x14ac:dyDescent="0.2">
      <c r="A76" s="368" t="s">
        <v>92</v>
      </c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9" t="s">
        <v>89</v>
      </c>
      <c r="M76" s="369"/>
      <c r="N76" s="369" t="s">
        <v>123</v>
      </c>
      <c r="O76" s="369"/>
      <c r="P76" s="370">
        <v>78000</v>
      </c>
      <c r="Q76" s="370"/>
      <c r="R76" s="370"/>
      <c r="S76" s="371">
        <v>21514.5</v>
      </c>
      <c r="T76" s="371"/>
      <c r="U76" s="371"/>
      <c r="V76" s="372"/>
      <c r="W76" s="373">
        <f t="shared" si="3"/>
        <v>56485.5</v>
      </c>
      <c r="X76" s="373"/>
      <c r="Y76" s="11"/>
      <c r="Z76" s="10"/>
    </row>
    <row r="77" spans="1:26" s="1" customFormat="1" ht="14.1" customHeight="1" x14ac:dyDescent="0.2">
      <c r="A77" s="368" t="s">
        <v>96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9" t="s">
        <v>89</v>
      </c>
      <c r="M77" s="369"/>
      <c r="N77" s="369" t="s">
        <v>124</v>
      </c>
      <c r="O77" s="369"/>
      <c r="P77" s="370">
        <v>1000</v>
      </c>
      <c r="Q77" s="370"/>
      <c r="R77" s="370"/>
      <c r="S77" s="371">
        <v>300</v>
      </c>
      <c r="T77" s="371"/>
      <c r="U77" s="371"/>
      <c r="V77" s="372"/>
      <c r="W77" s="373">
        <f t="shared" si="3"/>
        <v>700</v>
      </c>
      <c r="X77" s="373"/>
      <c r="Y77" s="11"/>
      <c r="Z77" s="10"/>
    </row>
    <row r="78" spans="1:26" s="1" customFormat="1" ht="14.1" customHeight="1" x14ac:dyDescent="0.2">
      <c r="A78" s="368" t="s">
        <v>96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9" t="s">
        <v>89</v>
      </c>
      <c r="M78" s="369"/>
      <c r="N78" s="385" t="s">
        <v>182</v>
      </c>
      <c r="O78" s="374"/>
      <c r="P78" s="370">
        <v>32776</v>
      </c>
      <c r="Q78" s="370"/>
      <c r="R78" s="370"/>
      <c r="S78" s="371">
        <v>32776</v>
      </c>
      <c r="T78" s="371"/>
      <c r="U78" s="371"/>
      <c r="V78" s="372"/>
      <c r="W78" s="373">
        <f t="shared" si="3"/>
        <v>0</v>
      </c>
      <c r="X78" s="373"/>
      <c r="Y78" s="11"/>
      <c r="Z78" s="10"/>
    </row>
    <row r="79" spans="1:26" s="1" customFormat="1" ht="14.1" customHeight="1" x14ac:dyDescent="0.2">
      <c r="A79" s="368" t="s">
        <v>96</v>
      </c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9" t="s">
        <v>89</v>
      </c>
      <c r="M79" s="369"/>
      <c r="N79" s="374" t="s">
        <v>656</v>
      </c>
      <c r="O79" s="374"/>
      <c r="P79" s="370">
        <v>0</v>
      </c>
      <c r="Q79" s="370"/>
      <c r="R79" s="370"/>
      <c r="S79" s="371">
        <v>0</v>
      </c>
      <c r="T79" s="371"/>
      <c r="U79" s="371"/>
      <c r="V79" s="372"/>
      <c r="W79" s="373">
        <f t="shared" si="3"/>
        <v>0</v>
      </c>
      <c r="X79" s="373"/>
      <c r="Y79" s="11"/>
      <c r="Z79" s="10"/>
    </row>
    <row r="80" spans="1:26" s="1" customFormat="1" ht="14.1" customHeight="1" x14ac:dyDescent="0.2">
      <c r="A80" s="368" t="s">
        <v>96</v>
      </c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9" t="s">
        <v>89</v>
      </c>
      <c r="M80" s="369"/>
      <c r="N80" s="385" t="s">
        <v>183</v>
      </c>
      <c r="O80" s="374"/>
      <c r="P80" s="370">
        <v>140000</v>
      </c>
      <c r="Q80" s="370"/>
      <c r="R80" s="370"/>
      <c r="S80" s="371">
        <v>140000</v>
      </c>
      <c r="T80" s="371"/>
      <c r="U80" s="371"/>
      <c r="V80" s="372"/>
      <c r="W80" s="373">
        <f t="shared" si="3"/>
        <v>0</v>
      </c>
      <c r="X80" s="373"/>
      <c r="Y80" s="11"/>
      <c r="Z80" s="10"/>
    </row>
    <row r="81" spans="1:29" s="1" customFormat="1" ht="14.1" customHeight="1" x14ac:dyDescent="0.2">
      <c r="A81" s="368" t="s">
        <v>96</v>
      </c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9" t="s">
        <v>89</v>
      </c>
      <c r="M81" s="369"/>
      <c r="N81" s="385" t="s">
        <v>181</v>
      </c>
      <c r="O81" s="374"/>
      <c r="P81" s="370">
        <v>5000</v>
      </c>
      <c r="Q81" s="370"/>
      <c r="R81" s="370"/>
      <c r="S81" s="388">
        <v>2778</v>
      </c>
      <c r="T81" s="388"/>
      <c r="U81" s="388"/>
      <c r="V81" s="389"/>
      <c r="W81" s="373">
        <f t="shared" si="3"/>
        <v>2222</v>
      </c>
      <c r="X81" s="373"/>
      <c r="Y81" s="11"/>
      <c r="Z81" s="10"/>
    </row>
    <row r="82" spans="1:29" s="1" customFormat="1" ht="14.1" customHeight="1" x14ac:dyDescent="0.2">
      <c r="A82" s="449" t="s">
        <v>96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9" t="s">
        <v>89</v>
      </c>
      <c r="M82" s="369"/>
      <c r="N82" s="369" t="s">
        <v>125</v>
      </c>
      <c r="O82" s="369"/>
      <c r="P82" s="370">
        <v>25000</v>
      </c>
      <c r="Q82" s="370"/>
      <c r="R82" s="370"/>
      <c r="S82" s="371">
        <v>570</v>
      </c>
      <c r="T82" s="371"/>
      <c r="U82" s="371"/>
      <c r="V82" s="372"/>
      <c r="W82" s="373">
        <f t="shared" si="3"/>
        <v>24430</v>
      </c>
      <c r="X82" s="373"/>
      <c r="Y82" s="11"/>
      <c r="Z82" s="10"/>
    </row>
    <row r="83" spans="1:29" s="1" customFormat="1" ht="14.1" customHeight="1" x14ac:dyDescent="0.2">
      <c r="A83" s="395" t="s">
        <v>96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4"/>
      <c r="L83" s="378">
        <v>200</v>
      </c>
      <c r="M83" s="410"/>
      <c r="N83" s="506" t="s">
        <v>191</v>
      </c>
      <c r="O83" s="450"/>
      <c r="P83" s="392">
        <v>0</v>
      </c>
      <c r="Q83" s="451"/>
      <c r="R83" s="452"/>
      <c r="S83" s="372"/>
      <c r="T83" s="443"/>
      <c r="U83" s="443"/>
      <c r="V83" s="444"/>
      <c r="W83" s="373">
        <f t="shared" si="3"/>
        <v>0</v>
      </c>
      <c r="X83" s="373"/>
      <c r="Y83" s="11"/>
      <c r="Z83" s="10"/>
    </row>
    <row r="84" spans="1:29" s="1" customFormat="1" ht="14.1" customHeight="1" x14ac:dyDescent="0.2">
      <c r="A84" s="395" t="s">
        <v>96</v>
      </c>
      <c r="B84" s="453"/>
      <c r="C84" s="453"/>
      <c r="D84" s="453"/>
      <c r="E84" s="453"/>
      <c r="F84" s="453"/>
      <c r="G84" s="453"/>
      <c r="H84" s="453"/>
      <c r="I84" s="453"/>
      <c r="J84" s="453"/>
      <c r="K84" s="454"/>
      <c r="L84" s="378">
        <v>200</v>
      </c>
      <c r="M84" s="410"/>
      <c r="N84" s="390" t="s">
        <v>626</v>
      </c>
      <c r="O84" s="450"/>
      <c r="P84" s="392">
        <v>0</v>
      </c>
      <c r="Q84" s="451"/>
      <c r="R84" s="452"/>
      <c r="S84" s="372"/>
      <c r="T84" s="443"/>
      <c r="U84" s="443"/>
      <c r="V84" s="444"/>
      <c r="W84" s="373">
        <f t="shared" si="3"/>
        <v>0</v>
      </c>
      <c r="X84" s="373"/>
      <c r="Y84" s="11"/>
      <c r="Z84" s="10"/>
    </row>
    <row r="85" spans="1:29" s="1" customFormat="1" ht="14.1" customHeight="1" x14ac:dyDescent="0.2">
      <c r="A85" s="368" t="s">
        <v>96</v>
      </c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9" t="s">
        <v>89</v>
      </c>
      <c r="M85" s="369"/>
      <c r="N85" s="375" t="s">
        <v>126</v>
      </c>
      <c r="O85" s="375"/>
      <c r="P85" s="370">
        <v>15000</v>
      </c>
      <c r="Q85" s="370"/>
      <c r="R85" s="370"/>
      <c r="S85" s="371">
        <v>13338</v>
      </c>
      <c r="T85" s="371"/>
      <c r="U85" s="371"/>
      <c r="V85" s="372"/>
      <c r="W85" s="373">
        <f t="shared" si="3"/>
        <v>1662</v>
      </c>
      <c r="X85" s="373"/>
      <c r="Y85" s="11"/>
      <c r="Z85" s="10"/>
    </row>
    <row r="86" spans="1:29" s="1" customFormat="1" ht="14.1" customHeight="1" x14ac:dyDescent="0.2">
      <c r="A86" s="368" t="s">
        <v>96</v>
      </c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9" t="s">
        <v>89</v>
      </c>
      <c r="M86" s="369"/>
      <c r="N86" s="375" t="s">
        <v>127</v>
      </c>
      <c r="O86" s="375"/>
      <c r="P86" s="370">
        <v>0</v>
      </c>
      <c r="Q86" s="370"/>
      <c r="R86" s="370"/>
      <c r="S86" s="388"/>
      <c r="T86" s="388"/>
      <c r="U86" s="388"/>
      <c r="V86" s="389"/>
      <c r="W86" s="373">
        <f t="shared" si="3"/>
        <v>0</v>
      </c>
      <c r="X86" s="373"/>
      <c r="Y86" s="11"/>
      <c r="Z86" s="10"/>
    </row>
    <row r="87" spans="1:29" s="1" customFormat="1" ht="14.1" customHeight="1" x14ac:dyDescent="0.2">
      <c r="A87" s="368" t="s">
        <v>96</v>
      </c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9" t="s">
        <v>89</v>
      </c>
      <c r="M87" s="369"/>
      <c r="N87" s="375" t="s">
        <v>128</v>
      </c>
      <c r="O87" s="375"/>
      <c r="P87" s="370">
        <v>0</v>
      </c>
      <c r="Q87" s="370"/>
      <c r="R87" s="370"/>
      <c r="S87" s="371"/>
      <c r="T87" s="371"/>
      <c r="U87" s="371"/>
      <c r="V87" s="372"/>
      <c r="W87" s="373">
        <f t="shared" si="3"/>
        <v>0</v>
      </c>
      <c r="X87" s="373"/>
      <c r="Y87" s="11"/>
      <c r="Z87" s="10"/>
      <c r="AB87" s="198" t="s">
        <v>690</v>
      </c>
    </row>
    <row r="88" spans="1:29" s="1" customFormat="1" ht="14.1" customHeight="1" x14ac:dyDescent="0.2">
      <c r="A88" s="368" t="s">
        <v>96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78">
        <v>200</v>
      </c>
      <c r="M88" s="379"/>
      <c r="N88" s="398" t="s">
        <v>192</v>
      </c>
      <c r="O88" s="399"/>
      <c r="P88" s="382">
        <v>600000</v>
      </c>
      <c r="Q88" s="383"/>
      <c r="R88" s="384"/>
      <c r="S88" s="372">
        <v>50805.4</v>
      </c>
      <c r="T88" s="386"/>
      <c r="U88" s="386"/>
      <c r="V88" s="387"/>
      <c r="W88" s="373">
        <f t="shared" si="3"/>
        <v>549194.6</v>
      </c>
      <c r="X88" s="373"/>
      <c r="Y88" s="11"/>
      <c r="Z88" s="10"/>
      <c r="AA88" s="9" t="s">
        <v>389</v>
      </c>
      <c r="AB88" s="1" t="s">
        <v>389</v>
      </c>
    </row>
    <row r="89" spans="1:29" s="1" customFormat="1" ht="14.1" customHeight="1" x14ac:dyDescent="0.2">
      <c r="A89" s="368" t="s">
        <v>96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9" t="s">
        <v>89</v>
      </c>
      <c r="M89" s="369"/>
      <c r="N89" s="441" t="s">
        <v>180</v>
      </c>
      <c r="O89" s="442"/>
      <c r="P89" s="370">
        <v>550000</v>
      </c>
      <c r="Q89" s="370"/>
      <c r="R89" s="370"/>
      <c r="S89" s="371">
        <v>275554.27</v>
      </c>
      <c r="T89" s="371"/>
      <c r="U89" s="371"/>
      <c r="V89" s="372"/>
      <c r="W89" s="373">
        <f t="shared" si="3"/>
        <v>274445.73</v>
      </c>
      <c r="X89" s="373"/>
      <c r="Y89" s="11"/>
      <c r="Z89" s="10"/>
      <c r="AA89" s="1">
        <v>45</v>
      </c>
      <c r="AB89" s="1" t="s">
        <v>196</v>
      </c>
    </row>
    <row r="90" spans="1:29" s="1" customFormat="1" ht="14.1" customHeight="1" x14ac:dyDescent="0.2">
      <c r="A90" s="368" t="s">
        <v>96</v>
      </c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9" t="s">
        <v>89</v>
      </c>
      <c r="M90" s="369"/>
      <c r="N90" s="375" t="s">
        <v>129</v>
      </c>
      <c r="O90" s="375"/>
      <c r="P90" s="370">
        <v>6237760.4299999997</v>
      </c>
      <c r="Q90" s="370"/>
      <c r="R90" s="370"/>
      <c r="S90" s="371">
        <v>2240548.38</v>
      </c>
      <c r="T90" s="371"/>
      <c r="U90" s="371"/>
      <c r="V90" s="372"/>
      <c r="W90" s="373">
        <f t="shared" si="3"/>
        <v>3997212.05</v>
      </c>
      <c r="X90" s="373"/>
      <c r="Y90" s="11"/>
      <c r="Z90" s="10"/>
    </row>
    <row r="91" spans="1:29" s="1" customFormat="1" ht="14.1" customHeight="1" x14ac:dyDescent="0.2">
      <c r="A91" s="368" t="s">
        <v>96</v>
      </c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9" t="s">
        <v>89</v>
      </c>
      <c r="M91" s="369"/>
      <c r="N91" s="442" t="s">
        <v>629</v>
      </c>
      <c r="O91" s="442"/>
      <c r="P91" s="370">
        <v>300000</v>
      </c>
      <c r="Q91" s="370"/>
      <c r="R91" s="370"/>
      <c r="S91" s="371"/>
      <c r="T91" s="371"/>
      <c r="U91" s="371"/>
      <c r="V91" s="372"/>
      <c r="W91" s="373">
        <f t="shared" si="3"/>
        <v>300000</v>
      </c>
      <c r="X91" s="373"/>
      <c r="Y91" s="11"/>
      <c r="Z91" s="10"/>
      <c r="AA91" s="1">
        <v>11</v>
      </c>
      <c r="AB91" s="1" t="s">
        <v>197</v>
      </c>
    </row>
    <row r="92" spans="1:29" s="1" customFormat="1" ht="14.1" customHeight="1" x14ac:dyDescent="0.2">
      <c r="A92" s="368" t="s">
        <v>96</v>
      </c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9" t="s">
        <v>89</v>
      </c>
      <c r="M92" s="369"/>
      <c r="N92" s="375" t="s">
        <v>130</v>
      </c>
      <c r="O92" s="375"/>
      <c r="P92" s="370">
        <v>10000</v>
      </c>
      <c r="Q92" s="370"/>
      <c r="R92" s="370"/>
      <c r="S92" s="371"/>
      <c r="T92" s="371"/>
      <c r="U92" s="371"/>
      <c r="V92" s="372"/>
      <c r="W92" s="373">
        <f t="shared" si="3"/>
        <v>10000</v>
      </c>
      <c r="X92" s="373"/>
      <c r="Y92" s="11"/>
      <c r="Z92" s="10"/>
      <c r="AA92" s="1" t="s">
        <v>389</v>
      </c>
      <c r="AB92" s="1" t="s">
        <v>389</v>
      </c>
      <c r="AC92" s="1" t="s">
        <v>389</v>
      </c>
    </row>
    <row r="93" spans="1:29" s="1" customFormat="1" ht="14.1" customHeight="1" x14ac:dyDescent="0.2">
      <c r="A93" s="368" t="s">
        <v>96</v>
      </c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9" t="s">
        <v>89</v>
      </c>
      <c r="M93" s="369"/>
      <c r="N93" s="375" t="s">
        <v>131</v>
      </c>
      <c r="O93" s="375"/>
      <c r="P93" s="370">
        <v>230000</v>
      </c>
      <c r="Q93" s="370"/>
      <c r="R93" s="370"/>
      <c r="S93" s="371">
        <v>5863</v>
      </c>
      <c r="T93" s="371"/>
      <c r="U93" s="371"/>
      <c r="V93" s="372"/>
      <c r="W93" s="373">
        <f t="shared" si="3"/>
        <v>224137</v>
      </c>
      <c r="X93" s="373"/>
      <c r="Y93" s="11"/>
      <c r="Z93" s="10"/>
    </row>
    <row r="94" spans="1:29" s="1" customFormat="1" ht="14.1" customHeight="1" x14ac:dyDescent="0.2">
      <c r="A94" s="368" t="s">
        <v>96</v>
      </c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9" t="s">
        <v>89</v>
      </c>
      <c r="M94" s="369"/>
      <c r="N94" s="441" t="s">
        <v>185</v>
      </c>
      <c r="O94" s="442"/>
      <c r="P94" s="402">
        <v>0</v>
      </c>
      <c r="Q94" s="402"/>
      <c r="R94" s="402"/>
      <c r="S94" s="371"/>
      <c r="T94" s="371"/>
      <c r="U94" s="371"/>
      <c r="V94" s="372"/>
      <c r="W94" s="373">
        <f t="shared" si="3"/>
        <v>0</v>
      </c>
      <c r="X94" s="373"/>
      <c r="Y94" s="10"/>
      <c r="Z94" s="10"/>
    </row>
    <row r="95" spans="1:29" s="1" customFormat="1" ht="14.1" customHeight="1" x14ac:dyDescent="0.2">
      <c r="A95" s="368" t="s">
        <v>96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9" t="s">
        <v>89</v>
      </c>
      <c r="M95" s="369"/>
      <c r="N95" s="375" t="s">
        <v>132</v>
      </c>
      <c r="O95" s="375"/>
      <c r="P95" s="370">
        <v>0</v>
      </c>
      <c r="Q95" s="370"/>
      <c r="R95" s="370"/>
      <c r="S95" s="371"/>
      <c r="T95" s="371"/>
      <c r="U95" s="371"/>
      <c r="V95" s="372"/>
      <c r="W95" s="373">
        <f t="shared" si="3"/>
        <v>0</v>
      </c>
      <c r="X95" s="373"/>
      <c r="Y95" s="11"/>
      <c r="Z95" s="10"/>
    </row>
    <row r="96" spans="1:29" s="1" customFormat="1" ht="14.1" customHeight="1" x14ac:dyDescent="0.2">
      <c r="A96" s="368" t="s">
        <v>98</v>
      </c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78">
        <v>200</v>
      </c>
      <c r="M96" s="379"/>
      <c r="N96" s="398" t="s">
        <v>133</v>
      </c>
      <c r="O96" s="445"/>
      <c r="P96" s="382">
        <v>112800</v>
      </c>
      <c r="Q96" s="383"/>
      <c r="R96" s="384"/>
      <c r="S96" s="372">
        <v>56400</v>
      </c>
      <c r="T96" s="443"/>
      <c r="U96" s="443"/>
      <c r="V96" s="444"/>
      <c r="W96" s="373">
        <f>P96-S96</f>
        <v>56400</v>
      </c>
      <c r="X96" s="373"/>
      <c r="Y96" s="11"/>
      <c r="Z96" s="10"/>
    </row>
    <row r="97" spans="1:26" s="1" customFormat="1" ht="14.1" customHeight="1" x14ac:dyDescent="0.2">
      <c r="A97" s="368" t="s">
        <v>96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9" t="s">
        <v>89</v>
      </c>
      <c r="M97" s="369"/>
      <c r="N97" s="442" t="s">
        <v>696</v>
      </c>
      <c r="O97" s="442"/>
      <c r="P97" s="402">
        <v>480459</v>
      </c>
      <c r="Q97" s="402"/>
      <c r="R97" s="402"/>
      <c r="S97" s="371"/>
      <c r="T97" s="371"/>
      <c r="U97" s="371"/>
      <c r="V97" s="372"/>
      <c r="W97" s="373">
        <f t="shared" ref="W97" si="4">P97-S97</f>
        <v>480459</v>
      </c>
      <c r="X97" s="373"/>
      <c r="Y97" s="10"/>
      <c r="Z97" s="10"/>
    </row>
    <row r="98" spans="1:26" s="1" customFormat="1" ht="14.1" customHeight="1" x14ac:dyDescent="0.2">
      <c r="A98" s="368" t="s">
        <v>96</v>
      </c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78">
        <v>200</v>
      </c>
      <c r="M98" s="379"/>
      <c r="N98" s="380" t="s">
        <v>679</v>
      </c>
      <c r="O98" s="381"/>
      <c r="P98" s="382">
        <v>1429800</v>
      </c>
      <c r="Q98" s="383"/>
      <c r="R98" s="384"/>
      <c r="S98" s="372"/>
      <c r="T98" s="386"/>
      <c r="U98" s="386"/>
      <c r="V98" s="387"/>
      <c r="W98" s="373">
        <f t="shared" ref="W98:W109" si="5">P98-S98</f>
        <v>1429800</v>
      </c>
      <c r="X98" s="373"/>
      <c r="Y98" s="11"/>
      <c r="Z98" s="10"/>
    </row>
    <row r="99" spans="1:26" s="1" customFormat="1" ht="14.1" customHeight="1" x14ac:dyDescent="0.2">
      <c r="A99" s="368" t="s">
        <v>96</v>
      </c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78">
        <v>200</v>
      </c>
      <c r="M99" s="379"/>
      <c r="N99" s="380" t="s">
        <v>695</v>
      </c>
      <c r="O99" s="381"/>
      <c r="P99" s="382">
        <v>551500</v>
      </c>
      <c r="Q99" s="383"/>
      <c r="R99" s="384"/>
      <c r="S99" s="372"/>
      <c r="T99" s="386"/>
      <c r="U99" s="386"/>
      <c r="V99" s="387"/>
      <c r="W99" s="373">
        <f t="shared" ref="W99" si="6">P99-S99</f>
        <v>551500</v>
      </c>
      <c r="X99" s="373"/>
      <c r="Y99" s="11"/>
      <c r="Z99" s="10"/>
    </row>
    <row r="100" spans="1:26" s="1" customFormat="1" ht="12.75" customHeight="1" x14ac:dyDescent="0.2">
      <c r="A100" s="368" t="s">
        <v>96</v>
      </c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78">
        <v>200</v>
      </c>
      <c r="M100" s="379"/>
      <c r="N100" s="380" t="s">
        <v>205</v>
      </c>
      <c r="O100" s="381"/>
      <c r="P100" s="382">
        <v>0</v>
      </c>
      <c r="Q100" s="383"/>
      <c r="R100" s="384"/>
      <c r="S100" s="372"/>
      <c r="T100" s="386"/>
      <c r="U100" s="386"/>
      <c r="V100" s="387"/>
      <c r="W100" s="373">
        <f t="shared" si="5"/>
        <v>0</v>
      </c>
      <c r="X100" s="373"/>
      <c r="Y100" s="11"/>
      <c r="Z100" s="10"/>
    </row>
    <row r="101" spans="1:26" s="1" customFormat="1" ht="15.75" hidden="1" customHeight="1" x14ac:dyDescent="0.2">
      <c r="L101" s="378"/>
      <c r="M101" s="410"/>
      <c r="N101" s="378"/>
      <c r="O101" s="448"/>
      <c r="P101" s="382"/>
      <c r="Q101" s="446"/>
      <c r="R101" s="447"/>
      <c r="S101" s="372"/>
      <c r="T101" s="443"/>
      <c r="U101" s="443"/>
      <c r="V101" s="444"/>
      <c r="W101" s="373">
        <f t="shared" si="5"/>
        <v>0</v>
      </c>
      <c r="X101" s="373"/>
      <c r="Y101" s="11"/>
      <c r="Z101" s="10"/>
    </row>
    <row r="102" spans="1:26" s="1" customFormat="1" ht="13.5" customHeight="1" x14ac:dyDescent="0.2">
      <c r="A102" s="368" t="s">
        <v>96</v>
      </c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9" t="s">
        <v>89</v>
      </c>
      <c r="M102" s="369"/>
      <c r="N102" s="385" t="s">
        <v>187</v>
      </c>
      <c r="O102" s="374"/>
      <c r="P102" s="370">
        <v>0</v>
      </c>
      <c r="Q102" s="370"/>
      <c r="R102" s="370"/>
      <c r="S102" s="371"/>
      <c r="T102" s="371"/>
      <c r="U102" s="371"/>
      <c r="V102" s="372"/>
      <c r="W102" s="373">
        <f t="shared" si="5"/>
        <v>0</v>
      </c>
      <c r="X102" s="373"/>
      <c r="Y102" s="11"/>
      <c r="Z102" s="10"/>
    </row>
    <row r="103" spans="1:26" s="1" customFormat="1" ht="14.1" customHeight="1" x14ac:dyDescent="0.2">
      <c r="A103" s="368" t="s">
        <v>96</v>
      </c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9" t="s">
        <v>89</v>
      </c>
      <c r="M103" s="369"/>
      <c r="N103" s="369" t="s">
        <v>134</v>
      </c>
      <c r="O103" s="369"/>
      <c r="P103" s="370">
        <v>0</v>
      </c>
      <c r="Q103" s="370"/>
      <c r="R103" s="370"/>
      <c r="S103" s="371"/>
      <c r="T103" s="371"/>
      <c r="U103" s="371"/>
      <c r="V103" s="372"/>
      <c r="W103" s="373">
        <f t="shared" si="5"/>
        <v>0</v>
      </c>
      <c r="X103" s="373"/>
      <c r="Y103" s="11"/>
      <c r="Z103" s="10"/>
    </row>
    <row r="104" spans="1:26" s="1" customFormat="1" ht="14.1" customHeight="1" x14ac:dyDescent="0.2">
      <c r="A104" s="368" t="s">
        <v>96</v>
      </c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9" t="s">
        <v>89</v>
      </c>
      <c r="M104" s="369"/>
      <c r="N104" s="374" t="s">
        <v>631</v>
      </c>
      <c r="O104" s="374"/>
      <c r="P104" s="370">
        <v>0</v>
      </c>
      <c r="Q104" s="370"/>
      <c r="R104" s="370"/>
      <c r="S104" s="371"/>
      <c r="T104" s="371"/>
      <c r="U104" s="371"/>
      <c r="V104" s="372"/>
      <c r="W104" s="373">
        <f t="shared" si="5"/>
        <v>0</v>
      </c>
      <c r="X104" s="373"/>
      <c r="Y104" s="11"/>
      <c r="Z104" s="10"/>
    </row>
    <row r="105" spans="1:26" s="1" customFormat="1" ht="14.1" customHeight="1" x14ac:dyDescent="0.2">
      <c r="A105" s="368" t="s">
        <v>96</v>
      </c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9" t="s">
        <v>89</v>
      </c>
      <c r="M105" s="369"/>
      <c r="N105" s="369" t="s">
        <v>135</v>
      </c>
      <c r="O105" s="369"/>
      <c r="P105" s="370">
        <v>1012269.9</v>
      </c>
      <c r="Q105" s="370"/>
      <c r="R105" s="370"/>
      <c r="S105" s="371">
        <v>566525</v>
      </c>
      <c r="T105" s="371"/>
      <c r="U105" s="371"/>
      <c r="V105" s="372"/>
      <c r="W105" s="373">
        <f t="shared" si="5"/>
        <v>445744.9</v>
      </c>
      <c r="X105" s="373"/>
      <c r="Y105" s="11"/>
      <c r="Z105" s="10"/>
    </row>
    <row r="106" spans="1:26" s="1" customFormat="1" ht="14.1" customHeight="1" x14ac:dyDescent="0.2">
      <c r="A106" s="449" t="s">
        <v>96</v>
      </c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9" t="s">
        <v>89</v>
      </c>
      <c r="M106" s="369"/>
      <c r="N106" s="369" t="s">
        <v>136</v>
      </c>
      <c r="O106" s="369"/>
      <c r="P106" s="370">
        <v>1756124</v>
      </c>
      <c r="Q106" s="370"/>
      <c r="R106" s="370"/>
      <c r="S106" s="371">
        <v>1047561.48</v>
      </c>
      <c r="T106" s="371"/>
      <c r="U106" s="371"/>
      <c r="V106" s="372"/>
      <c r="W106" s="373">
        <f t="shared" si="5"/>
        <v>708562.52</v>
      </c>
      <c r="X106" s="373"/>
      <c r="Y106" s="11"/>
      <c r="Z106" s="10"/>
    </row>
    <row r="107" spans="1:26" s="1" customFormat="1" ht="14.1" customHeight="1" x14ac:dyDescent="0.2">
      <c r="A107" s="449" t="s">
        <v>96</v>
      </c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9" t="s">
        <v>89</v>
      </c>
      <c r="M107" s="369"/>
      <c r="N107" s="374" t="s">
        <v>627</v>
      </c>
      <c r="O107" s="374"/>
      <c r="P107" s="370">
        <v>0</v>
      </c>
      <c r="Q107" s="370"/>
      <c r="R107" s="370"/>
      <c r="S107" s="371"/>
      <c r="T107" s="371"/>
      <c r="U107" s="371"/>
      <c r="V107" s="372"/>
      <c r="W107" s="373">
        <f t="shared" si="5"/>
        <v>0</v>
      </c>
      <c r="X107" s="373"/>
      <c r="Y107" s="11"/>
      <c r="Z107" s="10"/>
    </row>
    <row r="108" spans="1:26" s="1" customFormat="1" ht="14.1" customHeight="1" x14ac:dyDescent="0.2">
      <c r="A108" s="395" t="s">
        <v>96</v>
      </c>
      <c r="B108" s="396"/>
      <c r="C108" s="396"/>
      <c r="D108" s="396"/>
      <c r="E108" s="396"/>
      <c r="F108" s="396"/>
      <c r="G108" s="396"/>
      <c r="H108" s="396"/>
      <c r="I108" s="396"/>
      <c r="J108" s="396"/>
      <c r="K108" s="397"/>
      <c r="L108" s="378">
        <v>200</v>
      </c>
      <c r="M108" s="379"/>
      <c r="N108" s="390" t="s">
        <v>199</v>
      </c>
      <c r="O108" s="403"/>
      <c r="P108" s="382">
        <v>0</v>
      </c>
      <c r="Q108" s="383"/>
      <c r="R108" s="384"/>
      <c r="S108" s="372"/>
      <c r="T108" s="386"/>
      <c r="U108" s="386"/>
      <c r="V108" s="387"/>
      <c r="W108" s="373">
        <f t="shared" si="5"/>
        <v>0</v>
      </c>
      <c r="X108" s="373"/>
      <c r="Y108" s="11"/>
      <c r="Z108" s="10"/>
    </row>
    <row r="109" spans="1:26" s="1" customFormat="1" ht="14.1" customHeight="1" x14ac:dyDescent="0.2">
      <c r="A109" s="368" t="s">
        <v>96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9" t="s">
        <v>89</v>
      </c>
      <c r="M109" s="369"/>
      <c r="N109" s="369" t="s">
        <v>137</v>
      </c>
      <c r="O109" s="369"/>
      <c r="P109" s="370">
        <v>10000</v>
      </c>
      <c r="Q109" s="370"/>
      <c r="R109" s="370"/>
      <c r="S109" s="371"/>
      <c r="T109" s="371"/>
      <c r="U109" s="371"/>
      <c r="V109" s="372"/>
      <c r="W109" s="373">
        <f t="shared" si="5"/>
        <v>10000</v>
      </c>
      <c r="X109" s="373"/>
      <c r="Y109" s="11"/>
      <c r="Z109" s="10"/>
    </row>
    <row r="110" spans="1:26" s="1" customFormat="1" ht="14.1" customHeight="1" x14ac:dyDescent="0.2">
      <c r="A110" s="368" t="s">
        <v>113</v>
      </c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9" t="s">
        <v>89</v>
      </c>
      <c r="M110" s="369"/>
      <c r="N110" s="369" t="s">
        <v>138</v>
      </c>
      <c r="O110" s="369"/>
      <c r="P110" s="370">
        <v>3218300</v>
      </c>
      <c r="Q110" s="370"/>
      <c r="R110" s="370"/>
      <c r="S110" s="371">
        <v>1367881.46</v>
      </c>
      <c r="T110" s="371"/>
      <c r="U110" s="371"/>
      <c r="V110" s="372"/>
      <c r="W110" s="373">
        <f>P110-S110</f>
        <v>1850418.54</v>
      </c>
      <c r="X110" s="373"/>
      <c r="Y110" s="11"/>
      <c r="Z110" s="10"/>
    </row>
    <row r="111" spans="1:26" s="1" customFormat="1" ht="23.25" customHeight="1" x14ac:dyDescent="0.2">
      <c r="A111" s="368" t="s">
        <v>139</v>
      </c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9" t="s">
        <v>89</v>
      </c>
      <c r="M111" s="369"/>
      <c r="N111" s="369" t="s">
        <v>140</v>
      </c>
      <c r="O111" s="369"/>
      <c r="P111" s="370">
        <v>0</v>
      </c>
      <c r="Q111" s="370"/>
      <c r="R111" s="370"/>
      <c r="S111" s="371"/>
      <c r="T111" s="371"/>
      <c r="U111" s="371"/>
      <c r="V111" s="372"/>
      <c r="W111" s="373">
        <f t="shared" ref="W111:W125" si="7">P111-S111</f>
        <v>0</v>
      </c>
      <c r="X111" s="373"/>
      <c r="Y111" s="11"/>
      <c r="Z111" s="10"/>
    </row>
    <row r="112" spans="1:26" s="1" customFormat="1" ht="24" customHeight="1" x14ac:dyDescent="0.2">
      <c r="A112" s="368" t="s">
        <v>115</v>
      </c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9" t="s">
        <v>89</v>
      </c>
      <c r="M112" s="369"/>
      <c r="N112" s="369" t="s">
        <v>141</v>
      </c>
      <c r="O112" s="369"/>
      <c r="P112" s="370">
        <v>961800</v>
      </c>
      <c r="Q112" s="370"/>
      <c r="R112" s="370"/>
      <c r="S112" s="371">
        <v>397474.2</v>
      </c>
      <c r="T112" s="371"/>
      <c r="U112" s="371"/>
      <c r="V112" s="372"/>
      <c r="W112" s="373">
        <f t="shared" si="7"/>
        <v>564325.80000000005</v>
      </c>
      <c r="X112" s="373"/>
      <c r="Y112" s="11"/>
      <c r="Z112" s="10"/>
    </row>
    <row r="113" spans="1:26" s="1" customFormat="1" ht="14.1" customHeight="1" x14ac:dyDescent="0.2">
      <c r="A113" s="368" t="s">
        <v>96</v>
      </c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9" t="s">
        <v>89</v>
      </c>
      <c r="M113" s="369"/>
      <c r="N113" s="369" t="s">
        <v>142</v>
      </c>
      <c r="O113" s="369"/>
      <c r="P113" s="370">
        <v>897301.66</v>
      </c>
      <c r="Q113" s="370"/>
      <c r="R113" s="370"/>
      <c r="S113" s="371">
        <v>893610.79</v>
      </c>
      <c r="T113" s="371"/>
      <c r="U113" s="371"/>
      <c r="V113" s="372"/>
      <c r="W113" s="373">
        <f t="shared" si="7"/>
        <v>3690.8699999999953</v>
      </c>
      <c r="X113" s="373"/>
      <c r="Y113" s="11"/>
      <c r="Z113" s="10"/>
    </row>
    <row r="114" spans="1:26" s="1" customFormat="1" ht="14.1" customHeight="1" x14ac:dyDescent="0.2">
      <c r="A114" s="368" t="s">
        <v>96</v>
      </c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9" t="s">
        <v>89</v>
      </c>
      <c r="M114" s="369"/>
      <c r="N114" s="385" t="s">
        <v>186</v>
      </c>
      <c r="O114" s="374"/>
      <c r="P114" s="402">
        <v>219541</v>
      </c>
      <c r="Q114" s="402"/>
      <c r="R114" s="402"/>
      <c r="S114" s="371"/>
      <c r="T114" s="371"/>
      <c r="U114" s="371"/>
      <c r="V114" s="372"/>
      <c r="W114" s="373">
        <f t="shared" si="7"/>
        <v>219541</v>
      </c>
      <c r="X114" s="373"/>
      <c r="Y114" s="11"/>
      <c r="Z114" s="10"/>
    </row>
    <row r="115" spans="1:26" s="1" customFormat="1" ht="14.1" customHeight="1" x14ac:dyDescent="0.2">
      <c r="A115" s="368" t="s">
        <v>100</v>
      </c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9" t="s">
        <v>89</v>
      </c>
      <c r="M115" s="369"/>
      <c r="N115" s="369" t="s">
        <v>143</v>
      </c>
      <c r="O115" s="369"/>
      <c r="P115" s="370">
        <v>15300</v>
      </c>
      <c r="Q115" s="370"/>
      <c r="R115" s="370"/>
      <c r="S115" s="371"/>
      <c r="T115" s="371"/>
      <c r="U115" s="371"/>
      <c r="V115" s="372"/>
      <c r="W115" s="373">
        <f t="shared" si="7"/>
        <v>15300</v>
      </c>
      <c r="X115" s="373"/>
      <c r="Y115" s="11"/>
      <c r="Z115" s="11"/>
    </row>
    <row r="116" spans="1:26" s="1" customFormat="1" ht="14.1" customHeight="1" x14ac:dyDescent="0.2">
      <c r="A116" s="368" t="s">
        <v>102</v>
      </c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9" t="s">
        <v>89</v>
      </c>
      <c r="M116" s="369"/>
      <c r="N116" s="369" t="s">
        <v>144</v>
      </c>
      <c r="O116" s="369"/>
      <c r="P116" s="370">
        <f>1000</f>
        <v>1000</v>
      </c>
      <c r="Q116" s="370"/>
      <c r="R116" s="370"/>
      <c r="S116" s="388"/>
      <c r="T116" s="388"/>
      <c r="U116" s="388"/>
      <c r="V116" s="389"/>
      <c r="W116" s="373">
        <f t="shared" si="7"/>
        <v>1000</v>
      </c>
      <c r="X116" s="373"/>
      <c r="Y116" s="11"/>
      <c r="Z116" s="10"/>
    </row>
    <row r="117" spans="1:26" s="1" customFormat="1" ht="14.1" customHeight="1" x14ac:dyDescent="0.2">
      <c r="A117" s="368" t="s">
        <v>104</v>
      </c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9" t="s">
        <v>89</v>
      </c>
      <c r="M117" s="369"/>
      <c r="N117" s="369" t="s">
        <v>145</v>
      </c>
      <c r="O117" s="369"/>
      <c r="P117" s="370">
        <v>2000</v>
      </c>
      <c r="Q117" s="370"/>
      <c r="R117" s="370"/>
      <c r="S117" s="371">
        <v>1600</v>
      </c>
      <c r="T117" s="371"/>
      <c r="U117" s="371"/>
      <c r="V117" s="372"/>
      <c r="W117" s="373">
        <f t="shared" si="7"/>
        <v>400</v>
      </c>
      <c r="X117" s="373"/>
      <c r="Y117" s="11"/>
      <c r="Z117" s="11"/>
    </row>
    <row r="118" spans="1:26" s="1" customFormat="1" ht="14.1" customHeight="1" x14ac:dyDescent="0.2">
      <c r="A118" s="368" t="s">
        <v>96</v>
      </c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9" t="s">
        <v>89</v>
      </c>
      <c r="M118" s="369"/>
      <c r="N118" s="374" t="s">
        <v>681</v>
      </c>
      <c r="O118" s="374"/>
      <c r="P118" s="370">
        <v>1400000</v>
      </c>
      <c r="Q118" s="370"/>
      <c r="R118" s="370"/>
      <c r="S118" s="371"/>
      <c r="T118" s="371"/>
      <c r="U118" s="371"/>
      <c r="V118" s="372"/>
      <c r="W118" s="373">
        <f t="shared" ref="W118" si="8">P118-S118</f>
        <v>1400000</v>
      </c>
      <c r="X118" s="373"/>
      <c r="Y118" s="11"/>
      <c r="Z118" s="11"/>
    </row>
    <row r="119" spans="1:26" s="1" customFormat="1" ht="14.1" customHeight="1" x14ac:dyDescent="0.2">
      <c r="A119" s="368" t="s">
        <v>96</v>
      </c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9" t="s">
        <v>89</v>
      </c>
      <c r="M119" s="369"/>
      <c r="N119" s="385" t="s">
        <v>193</v>
      </c>
      <c r="O119" s="374"/>
      <c r="P119" s="370">
        <v>775000</v>
      </c>
      <c r="Q119" s="370"/>
      <c r="R119" s="370"/>
      <c r="S119" s="371">
        <v>267672.78000000003</v>
      </c>
      <c r="T119" s="371"/>
      <c r="U119" s="371"/>
      <c r="V119" s="372"/>
      <c r="W119" s="373">
        <f t="shared" si="7"/>
        <v>507327.22</v>
      </c>
      <c r="X119" s="373"/>
      <c r="Y119" s="11"/>
      <c r="Z119" s="10"/>
    </row>
    <row r="120" spans="1:26" s="1" customFormat="1" ht="14.1" customHeight="1" x14ac:dyDescent="0.2">
      <c r="A120" s="368" t="s">
        <v>113</v>
      </c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9" t="s">
        <v>89</v>
      </c>
      <c r="M120" s="369"/>
      <c r="N120" s="369" t="s">
        <v>146</v>
      </c>
      <c r="O120" s="369"/>
      <c r="P120" s="370">
        <v>850000</v>
      </c>
      <c r="Q120" s="370"/>
      <c r="R120" s="370"/>
      <c r="S120" s="371">
        <v>276514.75</v>
      </c>
      <c r="T120" s="371"/>
      <c r="U120" s="371"/>
      <c r="V120" s="372"/>
      <c r="W120" s="373">
        <f t="shared" si="7"/>
        <v>573485.25</v>
      </c>
      <c r="X120" s="373"/>
      <c r="Y120" s="11"/>
      <c r="Z120" s="10"/>
    </row>
    <row r="121" spans="1:26" s="1" customFormat="1" ht="24" customHeight="1" x14ac:dyDescent="0.2">
      <c r="A121" s="368" t="s">
        <v>115</v>
      </c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9" t="s">
        <v>89</v>
      </c>
      <c r="M121" s="369"/>
      <c r="N121" s="369" t="s">
        <v>147</v>
      </c>
      <c r="O121" s="369"/>
      <c r="P121" s="370">
        <v>180000</v>
      </c>
      <c r="Q121" s="370"/>
      <c r="R121" s="370"/>
      <c r="S121" s="371">
        <v>76416.34</v>
      </c>
      <c r="T121" s="371"/>
      <c r="U121" s="371"/>
      <c r="V121" s="372"/>
      <c r="W121" s="373">
        <f t="shared" si="7"/>
        <v>103583.66</v>
      </c>
      <c r="X121" s="373"/>
      <c r="Y121" s="11"/>
      <c r="Z121" s="10"/>
    </row>
    <row r="122" spans="1:26" s="1" customFormat="1" ht="14.1" customHeight="1" x14ac:dyDescent="0.2">
      <c r="A122" s="368" t="s">
        <v>96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9" t="s">
        <v>89</v>
      </c>
      <c r="M122" s="369"/>
      <c r="N122" s="369" t="s">
        <v>148</v>
      </c>
      <c r="O122" s="369"/>
      <c r="P122" s="370">
        <v>20000</v>
      </c>
      <c r="Q122" s="370"/>
      <c r="R122" s="370"/>
      <c r="S122" s="371">
        <v>7222.92</v>
      </c>
      <c r="T122" s="371"/>
      <c r="U122" s="371"/>
      <c r="V122" s="372"/>
      <c r="W122" s="373">
        <f t="shared" si="7"/>
        <v>12777.08</v>
      </c>
      <c r="X122" s="373"/>
      <c r="Y122" s="11"/>
      <c r="Z122" s="10"/>
    </row>
    <row r="123" spans="1:26" s="1" customFormat="1" ht="14.1" customHeight="1" x14ac:dyDescent="0.2">
      <c r="A123" s="368" t="s">
        <v>149</v>
      </c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9" t="s">
        <v>89</v>
      </c>
      <c r="M123" s="369"/>
      <c r="N123" s="369" t="s">
        <v>150</v>
      </c>
      <c r="O123" s="369"/>
      <c r="P123" s="370">
        <v>243400</v>
      </c>
      <c r="Q123" s="370"/>
      <c r="R123" s="370"/>
      <c r="S123" s="371">
        <v>101094.58</v>
      </c>
      <c r="T123" s="371"/>
      <c r="U123" s="371"/>
      <c r="V123" s="372"/>
      <c r="W123" s="373">
        <f t="shared" si="7"/>
        <v>142305.41999999998</v>
      </c>
      <c r="X123" s="373"/>
      <c r="Y123" s="11"/>
      <c r="Z123" s="10"/>
    </row>
    <row r="124" spans="1:26" s="1" customFormat="1" ht="14.1" customHeight="1" x14ac:dyDescent="0.2">
      <c r="A124" s="368" t="s">
        <v>96</v>
      </c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9" t="s">
        <v>89</v>
      </c>
      <c r="M124" s="369"/>
      <c r="N124" s="369" t="s">
        <v>151</v>
      </c>
      <c r="O124" s="369"/>
      <c r="P124" s="370">
        <v>19000</v>
      </c>
      <c r="Q124" s="370"/>
      <c r="R124" s="370"/>
      <c r="S124" s="371">
        <v>17260</v>
      </c>
      <c r="T124" s="371"/>
      <c r="U124" s="371"/>
      <c r="V124" s="372"/>
      <c r="W124" s="373">
        <f t="shared" si="7"/>
        <v>1740</v>
      </c>
      <c r="X124" s="373"/>
      <c r="Y124" s="11"/>
      <c r="Z124" s="10"/>
    </row>
    <row r="125" spans="1:26" s="1" customFormat="1" ht="14.1" customHeight="1" thickBot="1" x14ac:dyDescent="0.25">
      <c r="A125" s="368" t="s">
        <v>96</v>
      </c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9"/>
      <c r="M125" s="369"/>
      <c r="N125" s="374" t="s">
        <v>628</v>
      </c>
      <c r="O125" s="374"/>
      <c r="P125" s="370">
        <v>0</v>
      </c>
      <c r="Q125" s="370"/>
      <c r="R125" s="370"/>
      <c r="S125" s="371"/>
      <c r="T125" s="371"/>
      <c r="U125" s="371"/>
      <c r="V125" s="372"/>
      <c r="W125" s="373">
        <f t="shared" si="7"/>
        <v>0</v>
      </c>
      <c r="X125" s="373"/>
      <c r="Y125" s="11"/>
      <c r="Z125" s="10"/>
    </row>
    <row r="126" spans="1:26" s="1" customFormat="1" ht="15" customHeight="1" thickBot="1" x14ac:dyDescent="0.25">
      <c r="A126" s="437" t="s">
        <v>152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8" t="s">
        <v>153</v>
      </c>
      <c r="M126" s="438"/>
      <c r="N126" s="438" t="s">
        <v>34</v>
      </c>
      <c r="O126" s="438"/>
      <c r="P126" s="439">
        <f>P12-P49</f>
        <v>-4409547.5999999978</v>
      </c>
      <c r="Q126" s="439"/>
      <c r="R126" s="439"/>
      <c r="S126" s="439">
        <f>S12-S49</f>
        <v>-1166774.3800000008</v>
      </c>
      <c r="T126" s="439"/>
      <c r="U126" s="439"/>
      <c r="V126" s="439"/>
      <c r="W126" s="440" t="s">
        <v>34</v>
      </c>
      <c r="X126" s="440"/>
      <c r="Y126" s="10"/>
      <c r="Z126" s="10"/>
    </row>
    <row r="127" spans="1:26" s="1" customFormat="1" ht="14.1" customHeight="1" x14ac:dyDescent="0.2">
      <c r="A127" s="405" t="s">
        <v>9</v>
      </c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10"/>
      <c r="Z127" s="10"/>
    </row>
    <row r="128" spans="1:26" s="1" customFormat="1" ht="14.1" customHeight="1" x14ac:dyDescent="0.2">
      <c r="A128" s="433" t="s">
        <v>154</v>
      </c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10"/>
      <c r="Z128" s="10"/>
    </row>
    <row r="129" spans="1:26" s="1" customFormat="1" ht="45.95" customHeight="1" x14ac:dyDescent="0.2">
      <c r="A129" s="434" t="s">
        <v>20</v>
      </c>
      <c r="B129" s="434"/>
      <c r="C129" s="434"/>
      <c r="D129" s="434"/>
      <c r="E129" s="434"/>
      <c r="F129" s="434"/>
      <c r="G129" s="434"/>
      <c r="H129" s="434"/>
      <c r="I129" s="434"/>
      <c r="J129" s="434"/>
      <c r="K129" s="434"/>
      <c r="L129" s="434" t="s">
        <v>21</v>
      </c>
      <c r="M129" s="434"/>
      <c r="N129" s="434" t="s">
        <v>155</v>
      </c>
      <c r="O129" s="434"/>
      <c r="P129" s="435" t="s">
        <v>23</v>
      </c>
      <c r="Q129" s="435"/>
      <c r="R129" s="435"/>
      <c r="S129" s="435" t="s">
        <v>24</v>
      </c>
      <c r="T129" s="435"/>
      <c r="U129" s="435"/>
      <c r="V129" s="435"/>
      <c r="W129" s="436" t="s">
        <v>25</v>
      </c>
      <c r="X129" s="436"/>
      <c r="Y129" s="10"/>
      <c r="Z129" s="10"/>
    </row>
    <row r="130" spans="1:26" s="1" customFormat="1" ht="12.95" customHeight="1" x14ac:dyDescent="0.2">
      <c r="A130" s="430" t="s">
        <v>26</v>
      </c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 t="s">
        <v>27</v>
      </c>
      <c r="M130" s="430"/>
      <c r="N130" s="430" t="s">
        <v>28</v>
      </c>
      <c r="O130" s="430"/>
      <c r="P130" s="431" t="s">
        <v>29</v>
      </c>
      <c r="Q130" s="431"/>
      <c r="R130" s="431"/>
      <c r="S130" s="431" t="s">
        <v>30</v>
      </c>
      <c r="T130" s="431"/>
      <c r="U130" s="431"/>
      <c r="V130" s="431"/>
      <c r="W130" s="432" t="s">
        <v>31</v>
      </c>
      <c r="X130" s="432"/>
      <c r="Y130" s="10"/>
      <c r="Z130" s="10"/>
    </row>
    <row r="131" spans="1:26" s="1" customFormat="1" ht="14.1" customHeight="1" x14ac:dyDescent="0.2">
      <c r="A131" s="425" t="s">
        <v>156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6" t="s">
        <v>157</v>
      </c>
      <c r="M131" s="426"/>
      <c r="N131" s="426" t="s">
        <v>34</v>
      </c>
      <c r="O131" s="426"/>
      <c r="P131" s="427">
        <f>-P126</f>
        <v>4409547.5999999978</v>
      </c>
      <c r="Q131" s="427"/>
      <c r="R131" s="427"/>
      <c r="S131" s="428">
        <f>S126</f>
        <v>-1166774.3800000008</v>
      </c>
      <c r="T131" s="428"/>
      <c r="U131" s="428"/>
      <c r="V131" s="428"/>
      <c r="W131" s="429" t="s">
        <v>34</v>
      </c>
      <c r="X131" s="429"/>
      <c r="Y131" s="10"/>
      <c r="Z131" s="10"/>
    </row>
    <row r="132" spans="1:26" s="1" customFormat="1" ht="14.1" customHeight="1" x14ac:dyDescent="0.2">
      <c r="A132" s="423" t="s">
        <v>158</v>
      </c>
      <c r="B132" s="423"/>
      <c r="C132" s="423"/>
      <c r="D132" s="423"/>
      <c r="E132" s="423"/>
      <c r="F132" s="423"/>
      <c r="G132" s="423"/>
      <c r="H132" s="423"/>
      <c r="I132" s="423"/>
      <c r="J132" s="423"/>
      <c r="K132" s="423"/>
      <c r="L132" s="414" t="s">
        <v>9</v>
      </c>
      <c r="M132" s="414"/>
      <c r="N132" s="414" t="s">
        <v>9</v>
      </c>
      <c r="O132" s="414"/>
      <c r="P132" s="415" t="s">
        <v>9</v>
      </c>
      <c r="Q132" s="415"/>
      <c r="R132" s="415"/>
      <c r="S132" s="424" t="s">
        <v>9</v>
      </c>
      <c r="T132" s="424"/>
      <c r="U132" s="424"/>
      <c r="V132" s="424"/>
      <c r="W132" s="416" t="s">
        <v>9</v>
      </c>
      <c r="X132" s="416"/>
      <c r="Y132" s="10"/>
      <c r="Z132" s="10"/>
    </row>
    <row r="133" spans="1:26" s="1" customFormat="1" ht="14.1" customHeight="1" x14ac:dyDescent="0.2">
      <c r="A133" s="417" t="s">
        <v>159</v>
      </c>
      <c r="B133" s="417"/>
      <c r="C133" s="417"/>
      <c r="D133" s="417"/>
      <c r="E133" s="417"/>
      <c r="F133" s="417"/>
      <c r="G133" s="417"/>
      <c r="H133" s="417"/>
      <c r="I133" s="417"/>
      <c r="J133" s="417"/>
      <c r="K133" s="417"/>
      <c r="L133" s="418" t="s">
        <v>160</v>
      </c>
      <c r="M133" s="418"/>
      <c r="N133" s="419" t="s">
        <v>34</v>
      </c>
      <c r="O133" s="419"/>
      <c r="P133" s="420">
        <f>0</f>
        <v>0</v>
      </c>
      <c r="Q133" s="420"/>
      <c r="R133" s="420"/>
      <c r="S133" s="421" t="s">
        <v>35</v>
      </c>
      <c r="T133" s="421"/>
      <c r="U133" s="421"/>
      <c r="V133" s="421"/>
      <c r="W133" s="422" t="s">
        <v>35</v>
      </c>
      <c r="X133" s="422"/>
      <c r="Y133" s="10"/>
      <c r="Z133" s="10"/>
    </row>
    <row r="134" spans="1:26" s="1" customFormat="1" ht="14.1" customHeight="1" x14ac:dyDescent="0.2">
      <c r="A134" s="368" t="s">
        <v>161</v>
      </c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9" t="s">
        <v>160</v>
      </c>
      <c r="M134" s="369"/>
      <c r="N134" s="369" t="s">
        <v>162</v>
      </c>
      <c r="O134" s="369"/>
      <c r="P134" s="409">
        <f>0</f>
        <v>0</v>
      </c>
      <c r="Q134" s="409"/>
      <c r="R134" s="409"/>
      <c r="S134" s="388" t="s">
        <v>35</v>
      </c>
      <c r="T134" s="388"/>
      <c r="U134" s="388"/>
      <c r="V134" s="388"/>
      <c r="W134" s="413" t="s">
        <v>35</v>
      </c>
      <c r="X134" s="413"/>
      <c r="Y134" s="10"/>
      <c r="Z134" s="10"/>
    </row>
    <row r="135" spans="1:26" s="1" customFormat="1" ht="14.1" customHeight="1" x14ac:dyDescent="0.2">
      <c r="A135" s="368" t="s">
        <v>163</v>
      </c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414" t="s">
        <v>164</v>
      </c>
      <c r="M135" s="414"/>
      <c r="N135" s="414" t="s">
        <v>34</v>
      </c>
      <c r="O135" s="414"/>
      <c r="P135" s="415" t="s">
        <v>35</v>
      </c>
      <c r="Q135" s="415"/>
      <c r="R135" s="415"/>
      <c r="S135" s="388" t="s">
        <v>35</v>
      </c>
      <c r="T135" s="388"/>
      <c r="U135" s="388"/>
      <c r="V135" s="388"/>
      <c r="W135" s="416" t="s">
        <v>35</v>
      </c>
      <c r="X135" s="416"/>
      <c r="Y135" s="10"/>
      <c r="Z135" s="10"/>
    </row>
    <row r="136" spans="1:26" s="1" customFormat="1" ht="14.1" customHeight="1" x14ac:dyDescent="0.2">
      <c r="A136" s="368" t="s">
        <v>9</v>
      </c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9" t="s">
        <v>164</v>
      </c>
      <c r="M136" s="369"/>
      <c r="N136" s="369" t="s">
        <v>9</v>
      </c>
      <c r="O136" s="369"/>
      <c r="P136" s="412" t="s">
        <v>35</v>
      </c>
      <c r="Q136" s="412"/>
      <c r="R136" s="412"/>
      <c r="S136" s="388" t="s">
        <v>35</v>
      </c>
      <c r="T136" s="388"/>
      <c r="U136" s="388"/>
      <c r="V136" s="388"/>
      <c r="W136" s="413" t="s">
        <v>35</v>
      </c>
      <c r="X136" s="413"/>
      <c r="Y136" s="10"/>
      <c r="Z136" s="10"/>
    </row>
    <row r="137" spans="1:26" s="1" customFormat="1" ht="14.1" customHeight="1" x14ac:dyDescent="0.2">
      <c r="A137" s="368" t="s">
        <v>165</v>
      </c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9" t="s">
        <v>166</v>
      </c>
      <c r="M137" s="369"/>
      <c r="N137" s="369" t="s">
        <v>167</v>
      </c>
      <c r="O137" s="369"/>
      <c r="P137" s="409">
        <f>P131</f>
        <v>4409547.5999999978</v>
      </c>
      <c r="Q137" s="409"/>
      <c r="R137" s="409"/>
      <c r="S137" s="371">
        <f>S131</f>
        <v>-1166774.3800000008</v>
      </c>
      <c r="T137" s="371"/>
      <c r="U137" s="371"/>
      <c r="V137" s="371"/>
      <c r="W137" s="411">
        <f xml:space="preserve"> P137+S137</f>
        <v>3242773.2199999969</v>
      </c>
      <c r="X137" s="411"/>
      <c r="Y137" s="10"/>
      <c r="Z137" s="10"/>
    </row>
    <row r="138" spans="1:26" s="1" customFormat="1" ht="14.1" customHeight="1" x14ac:dyDescent="0.2">
      <c r="A138" s="368" t="s">
        <v>168</v>
      </c>
      <c r="B138" s="368"/>
      <c r="C138" s="368"/>
      <c r="D138" s="368"/>
      <c r="E138" s="368"/>
      <c r="F138" s="368"/>
      <c r="G138" s="368"/>
      <c r="H138" s="368"/>
      <c r="I138" s="368"/>
      <c r="J138" s="368"/>
      <c r="K138" s="368"/>
      <c r="L138" s="369" t="s">
        <v>169</v>
      </c>
      <c r="M138" s="369"/>
      <c r="N138" s="369" t="s">
        <v>170</v>
      </c>
      <c r="O138" s="369"/>
      <c r="P138" s="409">
        <f>-P12</f>
        <v>-31148284.389999997</v>
      </c>
      <c r="Q138" s="409"/>
      <c r="R138" s="409"/>
      <c r="S138" s="371">
        <f>-S12</f>
        <v>-12024909.77</v>
      </c>
      <c r="T138" s="371"/>
      <c r="U138" s="371"/>
      <c r="V138" s="371"/>
      <c r="W138" s="410" t="s">
        <v>34</v>
      </c>
      <c r="X138" s="410"/>
      <c r="Y138" s="10"/>
      <c r="Z138" s="10"/>
    </row>
    <row r="139" spans="1:26" s="1" customFormat="1" ht="14.1" customHeight="1" x14ac:dyDescent="0.2">
      <c r="A139" s="368" t="s">
        <v>171</v>
      </c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9" t="s">
        <v>172</v>
      </c>
      <c r="M139" s="369"/>
      <c r="N139" s="369" t="s">
        <v>173</v>
      </c>
      <c r="O139" s="369"/>
      <c r="P139" s="409">
        <f>P49</f>
        <v>35557831.989999995</v>
      </c>
      <c r="Q139" s="409"/>
      <c r="R139" s="409"/>
      <c r="S139" s="371">
        <f>S49</f>
        <v>13191684.15</v>
      </c>
      <c r="T139" s="371"/>
      <c r="U139" s="371"/>
      <c r="V139" s="371"/>
      <c r="W139" s="410" t="s">
        <v>34</v>
      </c>
      <c r="X139" s="410"/>
      <c r="Y139" s="10"/>
      <c r="Z139" s="10"/>
    </row>
    <row r="140" spans="1:26" s="1" customFormat="1" ht="14.1" customHeight="1" x14ac:dyDescent="0.2">
      <c r="A140" s="404" t="s">
        <v>9</v>
      </c>
      <c r="B140" s="404"/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10"/>
      <c r="Z140" s="10"/>
    </row>
    <row r="141" spans="1:26" s="1" customFormat="1" ht="14.1" customHeight="1" x14ac:dyDescent="0.2">
      <c r="A141" s="405" t="s">
        <v>9</v>
      </c>
      <c r="B141" s="405"/>
      <c r="C141" s="405"/>
      <c r="D141" s="405"/>
      <c r="E141" s="405"/>
      <c r="F141" s="405"/>
      <c r="G141" s="405"/>
      <c r="H141" s="405"/>
      <c r="I141" s="406" t="s">
        <v>9</v>
      </c>
      <c r="J141" s="406"/>
      <c r="K141" s="406"/>
      <c r="L141" s="406"/>
      <c r="M141" s="406"/>
      <c r="N141" s="406" t="s">
        <v>174</v>
      </c>
      <c r="O141" s="406"/>
      <c r="P141" s="406"/>
      <c r="Q141" s="406"/>
      <c r="R141" s="405" t="s">
        <v>9</v>
      </c>
      <c r="S141" s="405"/>
      <c r="T141" s="405"/>
      <c r="U141" s="405"/>
      <c r="V141" s="405"/>
      <c r="W141" s="405"/>
      <c r="X141" s="405"/>
      <c r="Y141" s="10"/>
      <c r="Z141" s="10"/>
    </row>
    <row r="142" spans="1:26" s="1" customFormat="1" ht="14.1" customHeight="1" x14ac:dyDescent="0.2">
      <c r="A142" s="405" t="s">
        <v>9</v>
      </c>
      <c r="B142" s="405"/>
      <c r="C142" s="405"/>
      <c r="D142" s="405"/>
      <c r="E142" s="405"/>
      <c r="F142" s="405"/>
      <c r="G142" s="405"/>
      <c r="H142" s="405"/>
      <c r="I142" s="5" t="s">
        <v>9</v>
      </c>
      <c r="J142" s="407" t="s">
        <v>175</v>
      </c>
      <c r="K142" s="407"/>
      <c r="L142" s="407"/>
      <c r="M142" s="5" t="s">
        <v>9</v>
      </c>
      <c r="N142" s="5" t="s">
        <v>9</v>
      </c>
      <c r="O142" s="407" t="s">
        <v>176</v>
      </c>
      <c r="P142" s="407"/>
      <c r="Q142" s="405" t="s">
        <v>9</v>
      </c>
      <c r="R142" s="405"/>
      <c r="S142" s="405"/>
      <c r="T142" s="405"/>
      <c r="U142" s="405"/>
      <c r="V142" s="405"/>
      <c r="W142" s="405"/>
      <c r="X142" s="405"/>
      <c r="Y142" s="10"/>
      <c r="Z142" s="10"/>
    </row>
    <row r="143" spans="1:26" s="1" customFormat="1" ht="8.1" customHeight="1" x14ac:dyDescent="0.2">
      <c r="A143" s="405" t="s">
        <v>9</v>
      </c>
      <c r="B143" s="405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10"/>
      <c r="Z143" s="10"/>
    </row>
    <row r="144" spans="1:26" s="1" customFormat="1" ht="14.1" customHeight="1" x14ac:dyDescent="0.2">
      <c r="A144" s="405" t="s">
        <v>177</v>
      </c>
      <c r="B144" s="405"/>
      <c r="C144" s="406" t="s">
        <v>9</v>
      </c>
      <c r="D144" s="406"/>
      <c r="E144" s="406"/>
      <c r="F144" s="406"/>
      <c r="G144" s="406"/>
      <c r="H144" s="406"/>
      <c r="I144" s="406" t="s">
        <v>9</v>
      </c>
      <c r="J144" s="406"/>
      <c r="K144" s="406"/>
      <c r="L144" s="406"/>
      <c r="M144" s="406"/>
      <c r="N144" s="406" t="s">
        <v>676</v>
      </c>
      <c r="O144" s="406"/>
      <c r="P144" s="406"/>
      <c r="Q144" s="406"/>
      <c r="R144" s="405" t="s">
        <v>9</v>
      </c>
      <c r="S144" s="405"/>
      <c r="T144" s="405"/>
      <c r="U144" s="405"/>
      <c r="V144" s="405"/>
      <c r="W144" s="405"/>
      <c r="X144" s="405"/>
      <c r="Y144" s="10"/>
      <c r="Z144" s="10"/>
    </row>
    <row r="145" spans="1:26" s="1" customFormat="1" ht="14.1" customHeight="1" x14ac:dyDescent="0.2">
      <c r="A145" s="405" t="s">
        <v>9</v>
      </c>
      <c r="B145" s="405"/>
      <c r="C145" s="5" t="s">
        <v>9</v>
      </c>
      <c r="D145" s="407" t="s">
        <v>178</v>
      </c>
      <c r="E145" s="407"/>
      <c r="F145" s="407"/>
      <c r="G145" s="407"/>
      <c r="H145" s="5" t="s">
        <v>9</v>
      </c>
      <c r="I145" s="5" t="s">
        <v>9</v>
      </c>
      <c r="J145" s="407" t="s">
        <v>175</v>
      </c>
      <c r="K145" s="407"/>
      <c r="L145" s="407"/>
      <c r="M145" s="5" t="s">
        <v>9</v>
      </c>
      <c r="N145" s="5" t="s">
        <v>9</v>
      </c>
      <c r="O145" s="407" t="s">
        <v>176</v>
      </c>
      <c r="P145" s="407"/>
      <c r="Q145" s="405" t="s">
        <v>9</v>
      </c>
      <c r="R145" s="405"/>
      <c r="S145" s="405"/>
      <c r="T145" s="405"/>
      <c r="U145" s="405"/>
      <c r="V145" s="405"/>
      <c r="W145" s="405"/>
      <c r="X145" s="405"/>
      <c r="Y145" s="10"/>
      <c r="Z145" s="10"/>
    </row>
    <row r="146" spans="1:26" s="1" customFormat="1" ht="15.95" customHeight="1" x14ac:dyDescent="0.2">
      <c r="A146" s="405" t="s">
        <v>9</v>
      </c>
      <c r="B146" s="405"/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  <c r="V146" s="405"/>
      <c r="W146" s="405"/>
      <c r="X146" s="405"/>
      <c r="Y146" s="10"/>
      <c r="Z146" s="10"/>
    </row>
    <row r="147" spans="1:26" s="1" customFormat="1" ht="14.1" customHeight="1" x14ac:dyDescent="0.2">
      <c r="A147" s="408" t="s">
        <v>710</v>
      </c>
      <c r="B147" s="408"/>
      <c r="C147" s="408"/>
      <c r="D147" s="408"/>
      <c r="E147" s="408"/>
      <c r="F147" s="408"/>
      <c r="G147" s="408"/>
      <c r="H147" s="408"/>
      <c r="I147" s="408"/>
      <c r="J147" s="408"/>
      <c r="K147" s="405" t="s">
        <v>9</v>
      </c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10"/>
      <c r="Z147" s="10"/>
    </row>
  </sheetData>
  <mergeCells count="799">
    <mergeCell ref="W99:X99"/>
    <mergeCell ref="L99:M99"/>
    <mergeCell ref="N99:O99"/>
    <mergeCell ref="P99:R99"/>
    <mergeCell ref="S99:V99"/>
    <mergeCell ref="A97:K97"/>
    <mergeCell ref="W97:X97"/>
    <mergeCell ref="L97:M97"/>
    <mergeCell ref="N97:O97"/>
    <mergeCell ref="P97:R97"/>
    <mergeCell ref="S97:V97"/>
    <mergeCell ref="W98:X98"/>
    <mergeCell ref="L98:M98"/>
    <mergeCell ref="A98:K98"/>
    <mergeCell ref="A21:K21"/>
    <mergeCell ref="L21:M21"/>
    <mergeCell ref="N21:O21"/>
    <mergeCell ref="P21:R21"/>
    <mergeCell ref="W21:X21"/>
    <mergeCell ref="S21:V21"/>
    <mergeCell ref="A107:K107"/>
    <mergeCell ref="L107:M107"/>
    <mergeCell ref="N107:O107"/>
    <mergeCell ref="P107:R107"/>
    <mergeCell ref="S107:V107"/>
    <mergeCell ref="W107:X107"/>
    <mergeCell ref="A83:K83"/>
    <mergeCell ref="L83:M83"/>
    <mergeCell ref="N83:O83"/>
    <mergeCell ref="P83:R83"/>
    <mergeCell ref="S83:V83"/>
    <mergeCell ref="W83:X83"/>
    <mergeCell ref="A106:K106"/>
    <mergeCell ref="L106:M106"/>
    <mergeCell ref="N106:O106"/>
    <mergeCell ref="P106:R106"/>
    <mergeCell ref="S106:V106"/>
    <mergeCell ref="W106:X106"/>
    <mergeCell ref="A45:X45"/>
    <mergeCell ref="A46:X46"/>
    <mergeCell ref="A47:K47"/>
    <mergeCell ref="L47:M47"/>
    <mergeCell ref="N47:O47"/>
    <mergeCell ref="A48:K48"/>
    <mergeCell ref="L48:M48"/>
    <mergeCell ref="N48:O48"/>
    <mergeCell ref="P48:R48"/>
    <mergeCell ref="S48:V48"/>
    <mergeCell ref="W48:X48"/>
    <mergeCell ref="P47:R47"/>
    <mergeCell ref="S47:V47"/>
    <mergeCell ref="W47:X47"/>
    <mergeCell ref="A1:W1"/>
    <mergeCell ref="A2:W2"/>
    <mergeCell ref="A3:U3"/>
    <mergeCell ref="V3:W3"/>
    <mergeCell ref="A4:E5"/>
    <mergeCell ref="F4:T5"/>
    <mergeCell ref="U4:W4"/>
    <mergeCell ref="U5:W5"/>
    <mergeCell ref="A12:K12"/>
    <mergeCell ref="L12:M12"/>
    <mergeCell ref="N12:O12"/>
    <mergeCell ref="P12:R12"/>
    <mergeCell ref="S12:V12"/>
    <mergeCell ref="W12:X12"/>
    <mergeCell ref="AA10:AA11"/>
    <mergeCell ref="A9:X9"/>
    <mergeCell ref="A10:K10"/>
    <mergeCell ref="L10:M10"/>
    <mergeCell ref="N10:O10"/>
    <mergeCell ref="P10:R10"/>
    <mergeCell ref="S10:V10"/>
    <mergeCell ref="W10:X10"/>
    <mergeCell ref="G6:T6"/>
    <mergeCell ref="U6:W6"/>
    <mergeCell ref="B7:W7"/>
    <mergeCell ref="A8:D8"/>
    <mergeCell ref="E8:S8"/>
    <mergeCell ref="T8:W8"/>
    <mergeCell ref="A6:F6"/>
    <mergeCell ref="A11:K11"/>
    <mergeCell ref="L11:M11"/>
    <mergeCell ref="N11:O11"/>
    <mergeCell ref="P11:R11"/>
    <mergeCell ref="S11:V11"/>
    <mergeCell ref="W11:X11"/>
    <mergeCell ref="A13:K13"/>
    <mergeCell ref="L13:M13"/>
    <mergeCell ref="N13:O13"/>
    <mergeCell ref="P13:R13"/>
    <mergeCell ref="S13:V13"/>
    <mergeCell ref="W13:X13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8:K28"/>
    <mergeCell ref="L28:M28"/>
    <mergeCell ref="N28:O28"/>
    <mergeCell ref="P28:R28"/>
    <mergeCell ref="S28:V28"/>
    <mergeCell ref="W28:X28"/>
    <mergeCell ref="A26:K26"/>
    <mergeCell ref="L26:M26"/>
    <mergeCell ref="N26:O26"/>
    <mergeCell ref="P26:R26"/>
    <mergeCell ref="S26:V26"/>
    <mergeCell ref="W26:X26"/>
    <mergeCell ref="L27:M27"/>
    <mergeCell ref="A27:K27"/>
    <mergeCell ref="N27:O27"/>
    <mergeCell ref="P27:R27"/>
    <mergeCell ref="S27:V27"/>
    <mergeCell ref="W27:X27"/>
    <mergeCell ref="A30:K30"/>
    <mergeCell ref="L30:M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N30:O30"/>
    <mergeCell ref="W32:X32"/>
    <mergeCell ref="A32:K32"/>
    <mergeCell ref="L32:M32"/>
    <mergeCell ref="N32:O32"/>
    <mergeCell ref="P32:R32"/>
    <mergeCell ref="S32:V32"/>
    <mergeCell ref="A31:K31"/>
    <mergeCell ref="L31:M31"/>
    <mergeCell ref="N31:O31"/>
    <mergeCell ref="P31:R31"/>
    <mergeCell ref="S31:V31"/>
    <mergeCell ref="W31:X31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7:K37"/>
    <mergeCell ref="L37:M37"/>
    <mergeCell ref="N37:O37"/>
    <mergeCell ref="P37:R37"/>
    <mergeCell ref="S37:V37"/>
    <mergeCell ref="W37:X37"/>
    <mergeCell ref="A35:K35"/>
    <mergeCell ref="L35:M35"/>
    <mergeCell ref="N35:O35"/>
    <mergeCell ref="P35:R35"/>
    <mergeCell ref="S35:V35"/>
    <mergeCell ref="W35:X35"/>
    <mergeCell ref="W36:X36"/>
    <mergeCell ref="A36:K36"/>
    <mergeCell ref="L36:M36"/>
    <mergeCell ref="N36:O36"/>
    <mergeCell ref="P36:R36"/>
    <mergeCell ref="S36:V36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44:K44"/>
    <mergeCell ref="L44:M44"/>
    <mergeCell ref="N44:O44"/>
    <mergeCell ref="P44:R44"/>
    <mergeCell ref="S44:V44"/>
    <mergeCell ref="W44:X44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S49:V49"/>
    <mergeCell ref="W49:X49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A56:K56"/>
    <mergeCell ref="L56:M56"/>
    <mergeCell ref="N56:O56"/>
    <mergeCell ref="P56:R56"/>
    <mergeCell ref="S56:V56"/>
    <mergeCell ref="W56:X56"/>
    <mergeCell ref="A53:K53"/>
    <mergeCell ref="L53:M53"/>
    <mergeCell ref="N53:O53"/>
    <mergeCell ref="P53:R53"/>
    <mergeCell ref="S53:V53"/>
    <mergeCell ref="W53:X53"/>
    <mergeCell ref="W54:X54"/>
    <mergeCell ref="A54:K54"/>
    <mergeCell ref="L54:M54"/>
    <mergeCell ref="N54:O54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9:K69"/>
    <mergeCell ref="L69:M69"/>
    <mergeCell ref="N69:O69"/>
    <mergeCell ref="P69:R69"/>
    <mergeCell ref="S69:V69"/>
    <mergeCell ref="W69:X69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S77:V77"/>
    <mergeCell ref="W81:X81"/>
    <mergeCell ref="A80:K80"/>
    <mergeCell ref="L80:M80"/>
    <mergeCell ref="N80:O80"/>
    <mergeCell ref="P80:R80"/>
    <mergeCell ref="S80:V80"/>
    <mergeCell ref="W80:X80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S81:V81"/>
    <mergeCell ref="W86:X86"/>
    <mergeCell ref="A85:K85"/>
    <mergeCell ref="L85:M85"/>
    <mergeCell ref="N85:O85"/>
    <mergeCell ref="P85:R85"/>
    <mergeCell ref="S85:V85"/>
    <mergeCell ref="W85:X85"/>
    <mergeCell ref="A82:K82"/>
    <mergeCell ref="L82:M82"/>
    <mergeCell ref="N82:O82"/>
    <mergeCell ref="P82:R82"/>
    <mergeCell ref="S82:V82"/>
    <mergeCell ref="W82:X82"/>
    <mergeCell ref="N84:O84"/>
    <mergeCell ref="P84:R84"/>
    <mergeCell ref="S84:V84"/>
    <mergeCell ref="W84:X84"/>
    <mergeCell ref="A84:K84"/>
    <mergeCell ref="L84:M84"/>
    <mergeCell ref="W87:X87"/>
    <mergeCell ref="W88:X88"/>
    <mergeCell ref="A90:K90"/>
    <mergeCell ref="L90:M90"/>
    <mergeCell ref="A88:K88"/>
    <mergeCell ref="L88:M88"/>
    <mergeCell ref="N88:O88"/>
    <mergeCell ref="P88:R88"/>
    <mergeCell ref="S88:V88"/>
    <mergeCell ref="A89:K89"/>
    <mergeCell ref="L89:M89"/>
    <mergeCell ref="N89:O89"/>
    <mergeCell ref="P89:R89"/>
    <mergeCell ref="S87:V87"/>
    <mergeCell ref="N90:O90"/>
    <mergeCell ref="P90:R90"/>
    <mergeCell ref="S90:V90"/>
    <mergeCell ref="W90:X90"/>
    <mergeCell ref="W100:X100"/>
    <mergeCell ref="S96:V96"/>
    <mergeCell ref="A100:K100"/>
    <mergeCell ref="A102:K102"/>
    <mergeCell ref="P92:R92"/>
    <mergeCell ref="S92:V92"/>
    <mergeCell ref="W92:X92"/>
    <mergeCell ref="S89:V89"/>
    <mergeCell ref="W89:X89"/>
    <mergeCell ref="A91:K91"/>
    <mergeCell ref="L91:M91"/>
    <mergeCell ref="N91:O91"/>
    <mergeCell ref="P91:R91"/>
    <mergeCell ref="S91:V91"/>
    <mergeCell ref="W91:X91"/>
    <mergeCell ref="W96:X96"/>
    <mergeCell ref="N96:O96"/>
    <mergeCell ref="L96:M96"/>
    <mergeCell ref="W101:X101"/>
    <mergeCell ref="S101:V101"/>
    <mergeCell ref="P101:R101"/>
    <mergeCell ref="N101:O101"/>
    <mergeCell ref="L101:M101"/>
    <mergeCell ref="W95:X95"/>
    <mergeCell ref="A93:K93"/>
    <mergeCell ref="L93:M93"/>
    <mergeCell ref="N93:O93"/>
    <mergeCell ref="P93:R93"/>
    <mergeCell ref="S93:V93"/>
    <mergeCell ref="W93:X93"/>
    <mergeCell ref="A94:K94"/>
    <mergeCell ref="N94:O94"/>
    <mergeCell ref="P94:R94"/>
    <mergeCell ref="A95:K95"/>
    <mergeCell ref="L95:M95"/>
    <mergeCell ref="P95:R95"/>
    <mergeCell ref="S95:V95"/>
    <mergeCell ref="L94:M94"/>
    <mergeCell ref="N95:O95"/>
    <mergeCell ref="A105:K105"/>
    <mergeCell ref="L105:M105"/>
    <mergeCell ref="N105:O105"/>
    <mergeCell ref="P105:R105"/>
    <mergeCell ref="S105:V105"/>
    <mergeCell ref="A99:K99"/>
    <mergeCell ref="W105:X105"/>
    <mergeCell ref="W103:X103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5:K115"/>
    <mergeCell ref="L115:M115"/>
    <mergeCell ref="N115:O115"/>
    <mergeCell ref="P115:R115"/>
    <mergeCell ref="S115:V115"/>
    <mergeCell ref="W115:X115"/>
    <mergeCell ref="N113:O113"/>
    <mergeCell ref="P113:R113"/>
    <mergeCell ref="S113:V113"/>
    <mergeCell ref="W113:X113"/>
    <mergeCell ref="S114:V114"/>
    <mergeCell ref="W114:X114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5:K125"/>
    <mergeCell ref="L125:M125"/>
    <mergeCell ref="N125:O125"/>
    <mergeCell ref="P125:R125"/>
    <mergeCell ref="S125:V125"/>
    <mergeCell ref="W125:X125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7:X127"/>
    <mergeCell ref="A128:X128"/>
    <mergeCell ref="A129:K129"/>
    <mergeCell ref="L129:M129"/>
    <mergeCell ref="N129:O129"/>
    <mergeCell ref="P129:R129"/>
    <mergeCell ref="S129:V129"/>
    <mergeCell ref="W129:X129"/>
    <mergeCell ref="A126:K126"/>
    <mergeCell ref="L126:M126"/>
    <mergeCell ref="N126:O126"/>
    <mergeCell ref="P126:R126"/>
    <mergeCell ref="S126:V126"/>
    <mergeCell ref="W126:X126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47:J147"/>
    <mergeCell ref="K147:X147"/>
    <mergeCell ref="A145:B145"/>
    <mergeCell ref="D145:G145"/>
    <mergeCell ref="J145:L145"/>
    <mergeCell ref="O145:P145"/>
    <mergeCell ref="Q145:X145"/>
    <mergeCell ref="A146:X146"/>
    <mergeCell ref="A143:X143"/>
    <mergeCell ref="A144:B144"/>
    <mergeCell ref="C144:H144"/>
    <mergeCell ref="I144:M144"/>
    <mergeCell ref="N144:Q144"/>
    <mergeCell ref="R144:X144"/>
    <mergeCell ref="A140:X140"/>
    <mergeCell ref="A141:H141"/>
    <mergeCell ref="I141:M141"/>
    <mergeCell ref="N141:Q141"/>
    <mergeCell ref="R141:X141"/>
    <mergeCell ref="A142:H142"/>
    <mergeCell ref="J142:L142"/>
    <mergeCell ref="O142:P142"/>
    <mergeCell ref="Q142:X142"/>
    <mergeCell ref="W108:X108"/>
    <mergeCell ref="A55:K55"/>
    <mergeCell ref="L55:M55"/>
    <mergeCell ref="N55:O55"/>
    <mergeCell ref="P55:R55"/>
    <mergeCell ref="S55:V55"/>
    <mergeCell ref="W55:X55"/>
    <mergeCell ref="A114:K114"/>
    <mergeCell ref="L114:M114"/>
    <mergeCell ref="N114:O114"/>
    <mergeCell ref="P114:R114"/>
    <mergeCell ref="A108:K108"/>
    <mergeCell ref="L108:M108"/>
    <mergeCell ref="N108:O108"/>
    <mergeCell ref="P108:R108"/>
    <mergeCell ref="A113:K113"/>
    <mergeCell ref="L113:M113"/>
    <mergeCell ref="S94:V94"/>
    <mergeCell ref="W94:X94"/>
    <mergeCell ref="W74:X74"/>
    <mergeCell ref="A96:K96"/>
    <mergeCell ref="W102:X102"/>
    <mergeCell ref="A74:K74"/>
    <mergeCell ref="S108:V108"/>
    <mergeCell ref="A92:K92"/>
    <mergeCell ref="L92:M92"/>
    <mergeCell ref="N92:O92"/>
    <mergeCell ref="A86:K86"/>
    <mergeCell ref="L86:M86"/>
    <mergeCell ref="L74:M74"/>
    <mergeCell ref="N74:O74"/>
    <mergeCell ref="P74:R74"/>
    <mergeCell ref="A87:K87"/>
    <mergeCell ref="L87:M87"/>
    <mergeCell ref="N87:O87"/>
    <mergeCell ref="P87:R87"/>
    <mergeCell ref="A81:K81"/>
    <mergeCell ref="L81:M81"/>
    <mergeCell ref="N81:O81"/>
    <mergeCell ref="P81:R81"/>
    <mergeCell ref="A77:K77"/>
    <mergeCell ref="L77:M77"/>
    <mergeCell ref="N77:O77"/>
    <mergeCell ref="P77:R77"/>
    <mergeCell ref="A118:K118"/>
    <mergeCell ref="L118:M118"/>
    <mergeCell ref="P118:R118"/>
    <mergeCell ref="S118:V118"/>
    <mergeCell ref="W118:X118"/>
    <mergeCell ref="N118:O118"/>
    <mergeCell ref="S102:V102"/>
    <mergeCell ref="N86:O86"/>
    <mergeCell ref="P54:R54"/>
    <mergeCell ref="S54:V54"/>
    <mergeCell ref="L100:M100"/>
    <mergeCell ref="N100:O100"/>
    <mergeCell ref="P100:R100"/>
    <mergeCell ref="L102:M102"/>
    <mergeCell ref="N102:O102"/>
    <mergeCell ref="P102:R102"/>
    <mergeCell ref="S100:V100"/>
    <mergeCell ref="P86:R86"/>
    <mergeCell ref="S86:V86"/>
    <mergeCell ref="P96:R96"/>
    <mergeCell ref="N98:O98"/>
    <mergeCell ref="P98:R98"/>
    <mergeCell ref="S98:V98"/>
    <mergeCell ref="S74:V74"/>
  </mergeCells>
  <pageMargins left="0.39370078740157483" right="0" top="0.39370078740157483" bottom="0" header="0.5" footer="0.5"/>
  <pageSetup paperSize="9" firstPageNumber="4294967295" orientation="landscape" r:id="rId1"/>
  <headerFooter alignWithMargins="0">
    <oddFooter>&amp;CСтраница &amp;С из &amp;К</oddFooter>
  </headerFooter>
  <rowBreaks count="2" manualBreakCount="2">
    <brk id="45" max="16383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38" sqref="F38"/>
    </sheetView>
  </sheetViews>
  <sheetFormatPr defaultRowHeight="12.75" x14ac:dyDescent="0.2"/>
  <cols>
    <col min="3" max="3" width="14.42578125" bestFit="1" customWidth="1"/>
    <col min="4" max="9" width="9.140625" customWidth="1"/>
    <col min="12" max="12" width="12.28515625" bestFit="1" customWidth="1"/>
  </cols>
  <sheetData>
    <row r="1" spans="1:12" x14ac:dyDescent="0.2">
      <c r="A1" s="173"/>
      <c r="B1" s="173"/>
      <c r="C1" s="173"/>
      <c r="D1" s="173"/>
      <c r="E1" s="173"/>
      <c r="F1" s="173"/>
      <c r="G1" s="173"/>
      <c r="H1" s="173"/>
      <c r="I1" s="173"/>
      <c r="J1" s="174" t="s">
        <v>632</v>
      </c>
      <c r="K1" s="174"/>
      <c r="L1" s="175"/>
    </row>
    <row r="2" spans="1:12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 t="s">
        <v>633</v>
      </c>
      <c r="K2" s="175"/>
      <c r="L2" s="175"/>
    </row>
    <row r="3" spans="1:12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 t="s">
        <v>634</v>
      </c>
      <c r="K3" s="175"/>
      <c r="L3" s="175"/>
    </row>
    <row r="4" spans="1:12" x14ac:dyDescent="0.2">
      <c r="A4" s="175"/>
      <c r="B4" s="175"/>
      <c r="C4" s="175"/>
      <c r="D4" s="175"/>
      <c r="E4" s="175"/>
      <c r="F4" s="175"/>
      <c r="G4" s="175"/>
      <c r="H4" s="175"/>
      <c r="I4" s="175"/>
      <c r="J4" s="175" t="s">
        <v>635</v>
      </c>
      <c r="K4" s="175"/>
      <c r="L4" s="175"/>
    </row>
    <row r="5" spans="1:12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 t="s">
        <v>636</v>
      </c>
      <c r="K5" s="175"/>
      <c r="L5" s="175"/>
    </row>
    <row r="6" spans="1:12" x14ac:dyDescent="0.2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7.25" x14ac:dyDescent="0.3">
      <c r="A7" s="176" t="s">
        <v>650</v>
      </c>
      <c r="B7" s="176"/>
      <c r="C7" s="176"/>
      <c r="D7" s="176"/>
      <c r="E7" s="176"/>
      <c r="F7" s="176"/>
      <c r="G7" s="176"/>
      <c r="H7" s="176"/>
      <c r="I7" s="176"/>
      <c r="J7" s="177"/>
      <c r="K7" s="177"/>
      <c r="L7" s="177"/>
    </row>
    <row r="8" spans="1:12" x14ac:dyDescent="0.2">
      <c r="A8" s="507" t="s">
        <v>701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</row>
    <row r="9" spans="1:12" ht="17.25" x14ac:dyDescent="0.3">
      <c r="A9" s="191" t="s">
        <v>651</v>
      </c>
      <c r="B9" s="192" t="s">
        <v>637</v>
      </c>
      <c r="C9" s="192" t="s">
        <v>638</v>
      </c>
      <c r="D9" s="192" t="s">
        <v>639</v>
      </c>
      <c r="E9" s="192" t="s">
        <v>640</v>
      </c>
      <c r="F9" s="192" t="s">
        <v>641</v>
      </c>
      <c r="G9" s="192" t="s">
        <v>642</v>
      </c>
      <c r="H9" s="192" t="s">
        <v>643</v>
      </c>
      <c r="I9" s="192" t="s">
        <v>644</v>
      </c>
      <c r="J9" s="192" t="s">
        <v>645</v>
      </c>
      <c r="K9" s="192" t="s">
        <v>646</v>
      </c>
      <c r="L9" s="193" t="s">
        <v>315</v>
      </c>
    </row>
    <row r="10" spans="1:12" ht="15.75" x14ac:dyDescent="0.25">
      <c r="A10" s="183" t="s">
        <v>647</v>
      </c>
      <c r="B10" s="183"/>
      <c r="C10" s="183"/>
      <c r="D10" s="183"/>
      <c r="E10" s="183"/>
      <c r="F10" s="183"/>
      <c r="G10" s="194"/>
      <c r="H10" s="194"/>
      <c r="I10" s="194"/>
      <c r="J10" s="194"/>
      <c r="K10" s="195" t="s">
        <v>648</v>
      </c>
      <c r="L10" s="195"/>
    </row>
    <row r="11" spans="1:12" x14ac:dyDescent="0.2">
      <c r="A11" s="183"/>
      <c r="B11" s="179" t="s">
        <v>702</v>
      </c>
      <c r="C11" s="180">
        <v>6150010350</v>
      </c>
      <c r="D11" s="179" t="s">
        <v>357</v>
      </c>
      <c r="E11" s="178"/>
      <c r="F11" s="179"/>
      <c r="G11" s="179"/>
      <c r="H11" s="179"/>
      <c r="I11" s="179"/>
      <c r="J11" s="181"/>
      <c r="K11" s="181"/>
      <c r="L11" s="182">
        <v>-594400</v>
      </c>
    </row>
    <row r="12" spans="1:12" x14ac:dyDescent="0.2">
      <c r="A12" s="178"/>
      <c r="B12" s="179" t="s">
        <v>702</v>
      </c>
      <c r="C12" s="180" t="s">
        <v>703</v>
      </c>
      <c r="D12" s="179" t="s">
        <v>357</v>
      </c>
      <c r="E12" s="178"/>
      <c r="F12" s="179"/>
      <c r="G12" s="179"/>
      <c r="H12" s="179"/>
      <c r="I12" s="179"/>
      <c r="J12" s="181"/>
      <c r="K12" s="181"/>
      <c r="L12" s="182">
        <v>42900</v>
      </c>
    </row>
    <row r="13" spans="1:12" x14ac:dyDescent="0.2">
      <c r="A13" s="183"/>
      <c r="B13" s="184" t="s">
        <v>702</v>
      </c>
      <c r="C13" s="180">
        <v>4410112720</v>
      </c>
      <c r="D13" s="179" t="s">
        <v>357</v>
      </c>
      <c r="E13" s="185"/>
      <c r="F13" s="185"/>
      <c r="G13" s="185"/>
      <c r="H13" s="185"/>
      <c r="I13" s="185"/>
      <c r="J13" s="185"/>
      <c r="K13" s="185"/>
      <c r="L13" s="182">
        <v>551500</v>
      </c>
    </row>
    <row r="14" spans="1:12" x14ac:dyDescent="0.2">
      <c r="A14" s="178"/>
      <c r="B14" s="179" t="s">
        <v>704</v>
      </c>
      <c r="C14" s="180">
        <v>5510011200</v>
      </c>
      <c r="D14" s="179" t="s">
        <v>357</v>
      </c>
      <c r="E14" s="178"/>
      <c r="F14" s="179"/>
      <c r="G14" s="179"/>
      <c r="H14" s="179"/>
      <c r="I14" s="179"/>
      <c r="J14" s="181"/>
      <c r="K14" s="181"/>
      <c r="L14" s="182">
        <v>-55500</v>
      </c>
    </row>
    <row r="15" spans="1:12" x14ac:dyDescent="0.2">
      <c r="A15" s="183"/>
      <c r="B15" s="184" t="s">
        <v>704</v>
      </c>
      <c r="C15" s="186">
        <v>5510020590</v>
      </c>
      <c r="D15" s="186">
        <v>244</v>
      </c>
      <c r="E15" s="187"/>
      <c r="F15" s="187"/>
      <c r="G15" s="187"/>
      <c r="H15" s="187"/>
      <c r="I15" s="187"/>
      <c r="J15" s="187"/>
      <c r="K15" s="187"/>
      <c r="L15" s="190">
        <v>55500</v>
      </c>
    </row>
    <row r="16" spans="1:12" x14ac:dyDescent="0.2">
      <c r="A16" s="183"/>
      <c r="B16" s="184" t="s">
        <v>705</v>
      </c>
      <c r="C16" s="186">
        <v>5720011200</v>
      </c>
      <c r="D16" s="186">
        <v>244</v>
      </c>
      <c r="E16" s="187"/>
      <c r="F16" s="187"/>
      <c r="G16" s="187"/>
      <c r="H16" s="187"/>
      <c r="I16" s="187"/>
      <c r="J16" s="187"/>
      <c r="K16" s="187"/>
      <c r="L16" s="190">
        <v>300000</v>
      </c>
    </row>
    <row r="17" spans="1:12" x14ac:dyDescent="0.2">
      <c r="A17" s="183"/>
      <c r="B17" s="184" t="s">
        <v>706</v>
      </c>
      <c r="C17" s="186">
        <v>6170011200</v>
      </c>
      <c r="D17" s="186">
        <v>244</v>
      </c>
      <c r="E17" s="187"/>
      <c r="F17" s="187"/>
      <c r="G17" s="187"/>
      <c r="H17" s="187"/>
      <c r="I17" s="187"/>
      <c r="J17" s="187"/>
      <c r="K17" s="187"/>
      <c r="L17" s="187">
        <v>480459</v>
      </c>
    </row>
    <row r="18" spans="1:12" x14ac:dyDescent="0.2">
      <c r="A18" s="183"/>
      <c r="B18" s="184" t="s">
        <v>689</v>
      </c>
      <c r="C18" s="186">
        <v>6510011200</v>
      </c>
      <c r="D18" s="186">
        <v>244</v>
      </c>
      <c r="E18" s="187"/>
      <c r="F18" s="187"/>
      <c r="G18" s="187"/>
      <c r="H18" s="187"/>
      <c r="I18" s="187"/>
      <c r="J18" s="187"/>
      <c r="K18" s="187"/>
      <c r="L18" s="187">
        <v>219541</v>
      </c>
    </row>
    <row r="19" spans="1:12" x14ac:dyDescent="0.2">
      <c r="A19" s="183"/>
      <c r="B19" s="184" t="s">
        <v>707</v>
      </c>
      <c r="C19" s="186">
        <v>5110051180</v>
      </c>
      <c r="D19" s="186">
        <v>121</v>
      </c>
      <c r="E19" s="187"/>
      <c r="F19" s="187"/>
      <c r="G19" s="187"/>
      <c r="H19" s="187"/>
      <c r="I19" s="187"/>
      <c r="J19" s="187"/>
      <c r="K19" s="187"/>
      <c r="L19" s="187">
        <v>9600</v>
      </c>
    </row>
    <row r="20" spans="1:12" x14ac:dyDescent="0.2">
      <c r="A20" s="183"/>
      <c r="B20" s="184" t="s">
        <v>707</v>
      </c>
      <c r="C20" s="186">
        <v>5110051180</v>
      </c>
      <c r="D20" s="186">
        <v>129</v>
      </c>
      <c r="E20" s="187"/>
      <c r="F20" s="187"/>
      <c r="G20" s="187"/>
      <c r="H20" s="187"/>
      <c r="I20" s="187"/>
      <c r="J20" s="187"/>
      <c r="K20" s="187"/>
      <c r="L20" s="187">
        <v>4200</v>
      </c>
    </row>
    <row r="21" spans="1:12" x14ac:dyDescent="0.2">
      <c r="A21" s="183"/>
      <c r="B21" s="184" t="s">
        <v>708</v>
      </c>
      <c r="C21" s="186">
        <v>5350000590</v>
      </c>
      <c r="D21" s="186">
        <v>852</v>
      </c>
      <c r="E21" s="187"/>
      <c r="F21" s="187"/>
      <c r="G21" s="187"/>
      <c r="H21" s="187"/>
      <c r="I21" s="187"/>
      <c r="J21" s="187"/>
      <c r="K21" s="187"/>
      <c r="L21" s="187">
        <v>-1000</v>
      </c>
    </row>
    <row r="22" spans="1:12" x14ac:dyDescent="0.2">
      <c r="A22" s="183"/>
      <c r="B22" s="184" t="s">
        <v>708</v>
      </c>
      <c r="C22" s="186">
        <v>3530000590</v>
      </c>
      <c r="D22" s="186">
        <v>853</v>
      </c>
      <c r="E22" s="187"/>
      <c r="F22" s="187"/>
      <c r="G22" s="187"/>
      <c r="H22" s="187"/>
      <c r="I22" s="187"/>
      <c r="J22" s="187"/>
      <c r="K22" s="187"/>
      <c r="L22" s="187">
        <v>1000</v>
      </c>
    </row>
    <row r="23" spans="1:12" x14ac:dyDescent="0.2">
      <c r="A23" s="183"/>
      <c r="B23" s="184" t="s">
        <v>689</v>
      </c>
      <c r="C23" s="186">
        <v>6510000590</v>
      </c>
      <c r="D23" s="186">
        <v>851</v>
      </c>
      <c r="E23" s="187"/>
      <c r="F23" s="187"/>
      <c r="G23" s="187"/>
      <c r="H23" s="187"/>
      <c r="I23" s="187"/>
      <c r="J23" s="187"/>
      <c r="K23" s="187"/>
      <c r="L23" s="187">
        <v>-1000</v>
      </c>
    </row>
    <row r="24" spans="1:12" x14ac:dyDescent="0.2">
      <c r="A24" s="183"/>
      <c r="B24" s="184" t="s">
        <v>689</v>
      </c>
      <c r="C24" s="186">
        <v>6510000590</v>
      </c>
      <c r="D24" s="186">
        <v>853</v>
      </c>
      <c r="E24" s="187"/>
      <c r="F24" s="187"/>
      <c r="G24" s="187"/>
      <c r="H24" s="187"/>
      <c r="I24" s="187"/>
      <c r="J24" s="187"/>
      <c r="K24" s="187"/>
      <c r="L24" s="187">
        <v>1000</v>
      </c>
    </row>
    <row r="25" spans="1:12" x14ac:dyDescent="0.2">
      <c r="A25" s="183"/>
      <c r="B25" s="184" t="s">
        <v>689</v>
      </c>
      <c r="C25" s="186">
        <v>6510000590</v>
      </c>
      <c r="D25" s="186">
        <v>247</v>
      </c>
      <c r="E25" s="187"/>
      <c r="F25" s="187"/>
      <c r="G25" s="187"/>
      <c r="H25" s="187"/>
      <c r="I25" s="187"/>
      <c r="J25" s="187"/>
      <c r="K25" s="187"/>
      <c r="L25" s="187">
        <v>-25000</v>
      </c>
    </row>
    <row r="26" spans="1:12" x14ac:dyDescent="0.2">
      <c r="A26" s="183"/>
      <c r="B26" s="184" t="s">
        <v>689</v>
      </c>
      <c r="C26" s="186">
        <v>6510000590</v>
      </c>
      <c r="D26" s="186">
        <v>244</v>
      </c>
      <c r="E26" s="187"/>
      <c r="F26" s="187"/>
      <c r="G26" s="187"/>
      <c r="H26" s="187"/>
      <c r="I26" s="187"/>
      <c r="J26" s="187"/>
      <c r="K26" s="187"/>
      <c r="L26" s="187">
        <v>25000</v>
      </c>
    </row>
    <row r="27" spans="1:12" x14ac:dyDescent="0.2">
      <c r="A27" s="183"/>
      <c r="B27" s="184"/>
      <c r="C27" s="186"/>
      <c r="D27" s="186"/>
      <c r="E27" s="187"/>
      <c r="F27" s="187"/>
      <c r="G27" s="187"/>
      <c r="H27" s="187"/>
      <c r="I27" s="187"/>
      <c r="J27" s="187"/>
      <c r="K27" s="187"/>
      <c r="L27" s="187"/>
    </row>
    <row r="28" spans="1:12" x14ac:dyDescent="0.2">
      <c r="A28" s="183" t="s">
        <v>649</v>
      </c>
      <c r="B28" s="179"/>
      <c r="C28" s="179"/>
      <c r="D28" s="179"/>
      <c r="E28" s="189"/>
      <c r="F28" s="179"/>
      <c r="G28" s="179"/>
      <c r="H28" s="179"/>
      <c r="I28" s="179"/>
      <c r="J28" s="179"/>
      <c r="K28" s="179"/>
      <c r="L28" s="188">
        <f>SUM(L11:L26)</f>
        <v>1013800</v>
      </c>
    </row>
    <row r="29" spans="1:12" x14ac:dyDescent="0.2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x14ac:dyDescent="0.2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x14ac:dyDescent="0.2">
      <c r="A31" s="508" t="s">
        <v>675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</row>
    <row r="32" spans="1:12" x14ac:dyDescent="0.2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</sheetData>
  <mergeCells count="2">
    <mergeCell ref="A8:L8"/>
    <mergeCell ref="A31:L3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A34" zoomScale="70" zoomScaleNormal="70" workbookViewId="0">
      <selection activeCell="M14" sqref="M14"/>
    </sheetView>
  </sheetViews>
  <sheetFormatPr defaultRowHeight="15" x14ac:dyDescent="0.25"/>
  <cols>
    <col min="1" max="1" width="9.140625" style="17"/>
    <col min="2" max="2" width="18.5703125" style="17" customWidth="1"/>
    <col min="3" max="5" width="9.140625" style="17"/>
    <col min="6" max="6" width="10.7109375" style="17" customWidth="1"/>
    <col min="7" max="7" width="6.42578125" style="17" customWidth="1"/>
    <col min="8" max="8" width="18" style="17" customWidth="1"/>
    <col min="9" max="16384" width="9.140625" style="17"/>
  </cols>
  <sheetData>
    <row r="1" spans="1:13" ht="18.75" customHeight="1" x14ac:dyDescent="0.3">
      <c r="A1" s="201"/>
      <c r="B1" s="16"/>
      <c r="C1" s="16"/>
      <c r="D1" s="16"/>
      <c r="E1" s="16"/>
      <c r="F1" s="556" t="s">
        <v>206</v>
      </c>
      <c r="G1" s="556"/>
      <c r="H1" s="556"/>
    </row>
    <row r="2" spans="1:13" ht="18.75" customHeight="1" x14ac:dyDescent="0.3">
      <c r="A2" s="16"/>
      <c r="B2" s="16"/>
      <c r="C2" s="16"/>
      <c r="D2" s="16"/>
      <c r="E2" s="16"/>
      <c r="F2" s="556" t="str">
        <f>данные!C11</f>
        <v>к решению 34 сессии Совета</v>
      </c>
      <c r="G2" s="556"/>
      <c r="H2" s="556"/>
    </row>
    <row r="3" spans="1:13" ht="18.75" customHeight="1" x14ac:dyDescent="0.3">
      <c r="A3" s="16"/>
      <c r="B3" s="16"/>
      <c r="C3" s="16"/>
      <c r="D3" s="16"/>
      <c r="E3" s="16"/>
      <c r="F3" s="556" t="str">
        <f>данные!C12</f>
        <v>Кировского сельского поселения</v>
      </c>
      <c r="G3" s="556"/>
      <c r="H3" s="556"/>
    </row>
    <row r="4" spans="1:13" ht="18.75" customHeight="1" x14ac:dyDescent="0.3">
      <c r="A4" s="16"/>
      <c r="B4" s="16"/>
      <c r="C4" s="16"/>
      <c r="D4" s="16"/>
      <c r="E4" s="16"/>
      <c r="F4" s="556" t="str">
        <f>данные!C13</f>
        <v>Славянского района</v>
      </c>
      <c r="G4" s="556"/>
      <c r="H4" s="556"/>
    </row>
    <row r="5" spans="1:13" ht="18.75" customHeight="1" x14ac:dyDescent="0.3">
      <c r="A5" s="16"/>
      <c r="B5" s="16"/>
      <c r="C5" s="16"/>
      <c r="D5" s="16"/>
      <c r="E5" s="16"/>
      <c r="F5" s="556" t="str">
        <f>данные!C14</f>
        <v>от 29.06.2022 год №3</v>
      </c>
      <c r="G5" s="556"/>
      <c r="H5" s="556"/>
    </row>
    <row r="6" spans="1:13" ht="18.75" x14ac:dyDescent="0.25">
      <c r="A6" s="555" t="s">
        <v>207</v>
      </c>
      <c r="B6" s="555"/>
      <c r="C6" s="555"/>
      <c r="D6" s="555"/>
      <c r="E6" s="555"/>
      <c r="F6" s="555"/>
      <c r="G6" s="555"/>
      <c r="H6" s="555"/>
    </row>
    <row r="7" spans="1:13" ht="18.75" x14ac:dyDescent="0.25">
      <c r="A7" s="555" t="s">
        <v>208</v>
      </c>
      <c r="B7" s="555"/>
      <c r="C7" s="555"/>
      <c r="D7" s="555"/>
      <c r="E7" s="555"/>
      <c r="F7" s="555"/>
      <c r="G7" s="555"/>
      <c r="H7" s="555"/>
    </row>
    <row r="8" spans="1:13" ht="18.75" x14ac:dyDescent="0.25">
      <c r="A8" s="555" t="s">
        <v>667</v>
      </c>
      <c r="B8" s="555"/>
      <c r="C8" s="555"/>
      <c r="D8" s="555"/>
      <c r="E8" s="555"/>
      <c r="F8" s="555"/>
      <c r="G8" s="555"/>
      <c r="H8" s="555"/>
    </row>
    <row r="9" spans="1:13" ht="18.75" x14ac:dyDescent="0.3">
      <c r="A9" s="16"/>
      <c r="B9" s="16"/>
      <c r="C9" s="16"/>
      <c r="D9" s="16"/>
      <c r="E9" s="16"/>
      <c r="F9" s="16"/>
      <c r="G9" s="16"/>
      <c r="H9" s="16"/>
    </row>
    <row r="10" spans="1:13" ht="18.75" x14ac:dyDescent="0.3">
      <c r="A10" s="529" t="s">
        <v>209</v>
      </c>
      <c r="B10" s="530"/>
      <c r="C10" s="529" t="s">
        <v>210</v>
      </c>
      <c r="D10" s="531"/>
      <c r="E10" s="531"/>
      <c r="F10" s="531"/>
      <c r="G10" s="532"/>
      <c r="H10" s="203" t="s">
        <v>211</v>
      </c>
    </row>
    <row r="11" spans="1:13" s="18" customFormat="1" ht="18.75" x14ac:dyDescent="0.3">
      <c r="A11" s="204" t="s">
        <v>212</v>
      </c>
      <c r="B11" s="205"/>
      <c r="C11" s="512" t="s">
        <v>213</v>
      </c>
      <c r="D11" s="510"/>
      <c r="E11" s="510"/>
      <c r="F11" s="510"/>
      <c r="G11" s="511"/>
      <c r="H11" s="206">
        <f>H12+H17+H21+H23+H25+H28+H30+H33</f>
        <v>18004000</v>
      </c>
    </row>
    <row r="12" spans="1:13" s="18" customFormat="1" ht="24.75" customHeight="1" x14ac:dyDescent="0.3">
      <c r="A12" s="204" t="s">
        <v>214</v>
      </c>
      <c r="B12" s="205"/>
      <c r="C12" s="519" t="s">
        <v>215</v>
      </c>
      <c r="D12" s="520"/>
      <c r="E12" s="520"/>
      <c r="F12" s="520"/>
      <c r="G12" s="521"/>
      <c r="H12" s="206">
        <f>H13+H14+H15+H16</f>
        <v>6000000</v>
      </c>
    </row>
    <row r="13" spans="1:13" ht="113.25" customHeight="1" x14ac:dyDescent="0.3">
      <c r="A13" s="207" t="s">
        <v>216</v>
      </c>
      <c r="B13" s="208"/>
      <c r="C13" s="515" t="s">
        <v>44</v>
      </c>
      <c r="D13" s="516"/>
      <c r="E13" s="516"/>
      <c r="F13" s="516"/>
      <c r="G13" s="517"/>
      <c r="H13" s="209">
        <f>'0503117 Отчет об исп'!P17</f>
        <v>5870000</v>
      </c>
    </row>
    <row r="14" spans="1:13" ht="182.25" customHeight="1" x14ac:dyDescent="0.35">
      <c r="A14" s="207" t="s">
        <v>217</v>
      </c>
      <c r="B14" s="208"/>
      <c r="C14" s="515" t="s">
        <v>45</v>
      </c>
      <c r="D14" s="516"/>
      <c r="E14" s="516"/>
      <c r="F14" s="516"/>
      <c r="G14" s="517"/>
      <c r="H14" s="209">
        <f>'0503117 Отчет об исп'!P18</f>
        <v>100000</v>
      </c>
      <c r="M14" s="217"/>
    </row>
    <row r="15" spans="1:13" ht="78.75" customHeight="1" x14ac:dyDescent="0.3">
      <c r="A15" s="207" t="s">
        <v>218</v>
      </c>
      <c r="B15" s="208"/>
      <c r="C15" s="515" t="s">
        <v>46</v>
      </c>
      <c r="D15" s="516"/>
      <c r="E15" s="516"/>
      <c r="F15" s="516"/>
      <c r="G15" s="517"/>
      <c r="H15" s="209">
        <f>'0503117 Отчет об исп'!P19</f>
        <v>20000</v>
      </c>
    </row>
    <row r="16" spans="1:13" ht="154.5" customHeight="1" x14ac:dyDescent="0.3">
      <c r="A16" s="207" t="s">
        <v>219</v>
      </c>
      <c r="B16" s="208"/>
      <c r="C16" s="515" t="s">
        <v>48</v>
      </c>
      <c r="D16" s="516"/>
      <c r="E16" s="516"/>
      <c r="F16" s="516"/>
      <c r="G16" s="517"/>
      <c r="H16" s="209">
        <f>'0503117 Отчет об исп'!P20</f>
        <v>10000</v>
      </c>
    </row>
    <row r="17" spans="1:18" s="18" customFormat="1" ht="48" customHeight="1" x14ac:dyDescent="0.3">
      <c r="A17" s="204" t="s">
        <v>220</v>
      </c>
      <c r="B17" s="205"/>
      <c r="C17" s="528" t="s">
        <v>221</v>
      </c>
      <c r="D17" s="513"/>
      <c r="E17" s="513"/>
      <c r="F17" s="513"/>
      <c r="G17" s="514"/>
      <c r="H17" s="209">
        <f>H18+H19+H20</f>
        <v>6951000</v>
      </c>
    </row>
    <row r="18" spans="1:18" ht="173.25" customHeight="1" x14ac:dyDescent="0.3">
      <c r="A18" s="207" t="s">
        <v>222</v>
      </c>
      <c r="B18" s="208"/>
      <c r="C18" s="509" t="s">
        <v>36</v>
      </c>
      <c r="D18" s="510"/>
      <c r="E18" s="510"/>
      <c r="F18" s="510"/>
      <c r="G18" s="511"/>
      <c r="H18" s="209">
        <f>'0503117 Отчет об исп'!P13</f>
        <v>3491000</v>
      </c>
    </row>
    <row r="19" spans="1:18" ht="146.25" customHeight="1" x14ac:dyDescent="0.3">
      <c r="A19" s="207" t="s">
        <v>223</v>
      </c>
      <c r="B19" s="208"/>
      <c r="C19" s="509" t="s">
        <v>224</v>
      </c>
      <c r="D19" s="510"/>
      <c r="E19" s="510"/>
      <c r="F19" s="510"/>
      <c r="G19" s="511"/>
      <c r="H19" s="209">
        <f>'0503117 Отчет об исп'!P14</f>
        <v>100000</v>
      </c>
    </row>
    <row r="20" spans="1:18" ht="197.25" customHeight="1" x14ac:dyDescent="0.3">
      <c r="A20" s="207" t="s">
        <v>225</v>
      </c>
      <c r="B20" s="208"/>
      <c r="C20" s="509" t="s">
        <v>40</v>
      </c>
      <c r="D20" s="510"/>
      <c r="E20" s="510"/>
      <c r="F20" s="510"/>
      <c r="G20" s="511"/>
      <c r="H20" s="209">
        <f>'0503117 Отчет об исп'!P15</f>
        <v>3360000</v>
      </c>
    </row>
    <row r="21" spans="1:18" s="18" customFormat="1" ht="18.75" x14ac:dyDescent="0.3">
      <c r="A21" s="204" t="s">
        <v>226</v>
      </c>
      <c r="B21" s="205"/>
      <c r="C21" s="204" t="s">
        <v>50</v>
      </c>
      <c r="D21" s="205"/>
      <c r="E21" s="205"/>
      <c r="F21" s="205"/>
      <c r="G21" s="210"/>
      <c r="H21" s="206">
        <f>H22</f>
        <v>0</v>
      </c>
    </row>
    <row r="22" spans="1:18" ht="18.75" x14ac:dyDescent="0.3">
      <c r="A22" s="207" t="s">
        <v>227</v>
      </c>
      <c r="B22" s="208"/>
      <c r="C22" s="207" t="s">
        <v>50</v>
      </c>
      <c r="D22" s="208"/>
      <c r="E22" s="208"/>
      <c r="F22" s="208"/>
      <c r="G22" s="211"/>
      <c r="H22" s="209">
        <f>'0503117 Отчет об исп'!P22</f>
        <v>0</v>
      </c>
    </row>
    <row r="23" spans="1:18" s="18" customFormat="1" ht="18.75" x14ac:dyDescent="0.3">
      <c r="A23" s="204" t="s">
        <v>228</v>
      </c>
      <c r="B23" s="205"/>
      <c r="C23" s="512" t="s">
        <v>229</v>
      </c>
      <c r="D23" s="513"/>
      <c r="E23" s="513"/>
      <c r="F23" s="513"/>
      <c r="G23" s="514"/>
      <c r="H23" s="209">
        <f>'0503117 Отчет об исп'!P24</f>
        <v>1087000</v>
      </c>
    </row>
    <row r="24" spans="1:18" ht="18.75" x14ac:dyDescent="0.3">
      <c r="A24" s="207" t="s">
        <v>230</v>
      </c>
      <c r="B24" s="208"/>
      <c r="C24" s="515" t="s">
        <v>54</v>
      </c>
      <c r="D24" s="516"/>
      <c r="E24" s="516"/>
      <c r="F24" s="516"/>
      <c r="G24" s="517"/>
      <c r="H24" s="209">
        <f>'0503117 Отчет об исп'!P24</f>
        <v>1087000</v>
      </c>
      <c r="R24" s="17">
        <v>32</v>
      </c>
    </row>
    <row r="25" spans="1:18" s="18" customFormat="1" ht="18.75" x14ac:dyDescent="0.3">
      <c r="A25" s="204" t="s">
        <v>231</v>
      </c>
      <c r="B25" s="205"/>
      <c r="C25" s="512" t="s">
        <v>232</v>
      </c>
      <c r="D25" s="513"/>
      <c r="E25" s="513"/>
      <c r="F25" s="513"/>
      <c r="G25" s="514"/>
      <c r="H25" s="206">
        <f>H26+H27</f>
        <v>3700000</v>
      </c>
    </row>
    <row r="26" spans="1:18" ht="65.25" customHeight="1" x14ac:dyDescent="0.3">
      <c r="A26" s="207" t="s">
        <v>233</v>
      </c>
      <c r="B26" s="208"/>
      <c r="C26" s="515" t="s">
        <v>56</v>
      </c>
      <c r="D26" s="516"/>
      <c r="E26" s="516"/>
      <c r="F26" s="516"/>
      <c r="G26" s="517"/>
      <c r="H26" s="209">
        <f>'0503117 Отчет об исп'!P25</f>
        <v>2700000</v>
      </c>
    </row>
    <row r="27" spans="1:18" ht="66" customHeight="1" x14ac:dyDescent="0.3">
      <c r="A27" s="207" t="s">
        <v>234</v>
      </c>
      <c r="B27" s="208"/>
      <c r="C27" s="515" t="s">
        <v>58</v>
      </c>
      <c r="D27" s="516"/>
      <c r="E27" s="516"/>
      <c r="F27" s="516"/>
      <c r="G27" s="517"/>
      <c r="H27" s="209">
        <f>'0503117 Отчет об исп'!P26</f>
        <v>1000000</v>
      </c>
    </row>
    <row r="28" spans="1:18" s="18" customFormat="1" ht="146.25" customHeight="1" x14ac:dyDescent="0.3">
      <c r="A28" s="204" t="s">
        <v>235</v>
      </c>
      <c r="B28" s="205"/>
      <c r="C28" s="519" t="s">
        <v>236</v>
      </c>
      <c r="D28" s="520"/>
      <c r="E28" s="520"/>
      <c r="F28" s="520"/>
      <c r="G28" s="521"/>
      <c r="H28" s="209">
        <f>H29</f>
        <v>170000</v>
      </c>
    </row>
    <row r="29" spans="1:18" ht="97.5" customHeight="1" x14ac:dyDescent="0.3">
      <c r="A29" s="207" t="s">
        <v>237</v>
      </c>
      <c r="B29" s="208"/>
      <c r="C29" s="515" t="s">
        <v>238</v>
      </c>
      <c r="D29" s="516"/>
      <c r="E29" s="516"/>
      <c r="F29" s="516"/>
      <c r="G29" s="517"/>
      <c r="H29" s="209">
        <f>'0503117 Отчет об исп'!P28</f>
        <v>170000</v>
      </c>
    </row>
    <row r="30" spans="1:18" s="18" customFormat="1" ht="30" customHeight="1" x14ac:dyDescent="0.3">
      <c r="A30" s="204" t="s">
        <v>239</v>
      </c>
      <c r="B30" s="205"/>
      <c r="C30" s="519" t="s">
        <v>240</v>
      </c>
      <c r="D30" s="520"/>
      <c r="E30" s="520"/>
      <c r="F30" s="520"/>
      <c r="G30" s="521"/>
      <c r="H30" s="206">
        <f>H31+H32</f>
        <v>95000</v>
      </c>
    </row>
    <row r="31" spans="1:18" ht="47.25" customHeight="1" x14ac:dyDescent="0.3">
      <c r="A31" s="207" t="s">
        <v>241</v>
      </c>
      <c r="B31" s="208"/>
      <c r="C31" s="515" t="s">
        <v>60</v>
      </c>
      <c r="D31" s="516"/>
      <c r="E31" s="516"/>
      <c r="F31" s="516"/>
      <c r="G31" s="517"/>
      <c r="H31" s="209">
        <f>'0503117 Отчет об исп'!P27</f>
        <v>65000</v>
      </c>
    </row>
    <row r="32" spans="1:18" ht="31.5" customHeight="1" x14ac:dyDescent="0.3">
      <c r="A32" s="207" t="s">
        <v>242</v>
      </c>
      <c r="B32" s="208"/>
      <c r="C32" s="522" t="s">
        <v>61</v>
      </c>
      <c r="D32" s="523"/>
      <c r="E32" s="523"/>
      <c r="F32" s="523"/>
      <c r="G32" s="524"/>
      <c r="H32" s="209">
        <f>'0503117 Отчет об исп'!P29</f>
        <v>30000</v>
      </c>
    </row>
    <row r="33" spans="1:8" s="18" customFormat="1" ht="21" customHeight="1" x14ac:dyDescent="0.3">
      <c r="A33" s="204" t="s">
        <v>243</v>
      </c>
      <c r="B33" s="205"/>
      <c r="C33" s="525" t="s">
        <v>244</v>
      </c>
      <c r="D33" s="526"/>
      <c r="E33" s="526"/>
      <c r="F33" s="526"/>
      <c r="G33" s="527"/>
      <c r="H33" s="206">
        <f>H34</f>
        <v>1000</v>
      </c>
    </row>
    <row r="34" spans="1:8" ht="111" customHeight="1" x14ac:dyDescent="0.3">
      <c r="A34" s="207" t="s">
        <v>245</v>
      </c>
      <c r="B34" s="208"/>
      <c r="C34" s="522" t="s">
        <v>246</v>
      </c>
      <c r="D34" s="523"/>
      <c r="E34" s="523"/>
      <c r="F34" s="523"/>
      <c r="G34" s="524"/>
      <c r="H34" s="209">
        <f>'0503117 Отчет об исп'!P30</f>
        <v>1000</v>
      </c>
    </row>
    <row r="35" spans="1:8" s="18" customFormat="1" ht="18.75" x14ac:dyDescent="0.3">
      <c r="A35" s="204" t="s">
        <v>247</v>
      </c>
      <c r="B35" s="205"/>
      <c r="C35" s="525" t="s">
        <v>248</v>
      </c>
      <c r="D35" s="526"/>
      <c r="E35" s="526"/>
      <c r="F35" s="526"/>
      <c r="G35" s="527"/>
      <c r="H35" s="206">
        <f>H36+H37+H40+H41+H46+H39+H42+H43+H38+H44+H45</f>
        <v>13144284.390000001</v>
      </c>
    </row>
    <row r="36" spans="1:8" ht="60.75" customHeight="1" x14ac:dyDescent="0.3">
      <c r="A36" s="207" t="s">
        <v>249</v>
      </c>
      <c r="B36" s="208"/>
      <c r="C36" s="522" t="s">
        <v>65</v>
      </c>
      <c r="D36" s="523"/>
      <c r="E36" s="523"/>
      <c r="F36" s="523"/>
      <c r="G36" s="524"/>
      <c r="H36" s="209">
        <f>'0503117 Отчет об исп'!P32</f>
        <v>5381800</v>
      </c>
    </row>
    <row r="37" spans="1:8" ht="60.75" customHeight="1" x14ac:dyDescent="0.3">
      <c r="A37" s="533" t="s">
        <v>250</v>
      </c>
      <c r="B37" s="534"/>
      <c r="C37" s="522" t="s">
        <v>69</v>
      </c>
      <c r="D37" s="523"/>
      <c r="E37" s="523"/>
      <c r="F37" s="523"/>
      <c r="G37" s="524"/>
      <c r="H37" s="209">
        <f>'0503117 Отчет об исп'!P34</f>
        <v>2431000</v>
      </c>
    </row>
    <row r="38" spans="1:8" ht="49.5" customHeight="1" x14ac:dyDescent="0.3">
      <c r="A38" s="535" t="s">
        <v>251</v>
      </c>
      <c r="B38" s="536"/>
      <c r="C38" s="537" t="s">
        <v>195</v>
      </c>
      <c r="D38" s="538"/>
      <c r="E38" s="538"/>
      <c r="F38" s="538"/>
      <c r="G38" s="539"/>
      <c r="H38" s="212">
        <f>'0503117 Отчет об исп'!P36</f>
        <v>0</v>
      </c>
    </row>
    <row r="39" spans="1:8" ht="33.75" customHeight="1" x14ac:dyDescent="0.3">
      <c r="A39" s="533" t="s">
        <v>252</v>
      </c>
      <c r="B39" s="534"/>
      <c r="C39" s="537" t="s">
        <v>73</v>
      </c>
      <c r="D39" s="538"/>
      <c r="E39" s="538"/>
      <c r="F39" s="538"/>
      <c r="G39" s="539"/>
      <c r="H39" s="209">
        <f>'0503117 Отчет об исп'!P37</f>
        <v>1386900</v>
      </c>
    </row>
    <row r="40" spans="1:8" ht="48.75" customHeight="1" x14ac:dyDescent="0.3">
      <c r="A40" s="547" t="s">
        <v>253</v>
      </c>
      <c r="B40" s="511"/>
      <c r="C40" s="522" t="s">
        <v>254</v>
      </c>
      <c r="D40" s="516"/>
      <c r="E40" s="516"/>
      <c r="F40" s="516"/>
      <c r="G40" s="517"/>
      <c r="H40" s="209">
        <f>'0503117 Отчет об исп'!P38</f>
        <v>3800</v>
      </c>
    </row>
    <row r="41" spans="1:8" ht="62.25" customHeight="1" x14ac:dyDescent="0.3">
      <c r="A41" s="207" t="s">
        <v>255</v>
      </c>
      <c r="B41" s="208"/>
      <c r="C41" s="522" t="s">
        <v>256</v>
      </c>
      <c r="D41" s="523"/>
      <c r="E41" s="523"/>
      <c r="F41" s="523"/>
      <c r="G41" s="524"/>
      <c r="H41" s="209">
        <f>'0503117 Отчет об исп'!P39</f>
        <v>259800</v>
      </c>
    </row>
    <row r="42" spans="1:8" ht="92.25" customHeight="1" x14ac:dyDescent="0.3">
      <c r="A42" s="548" t="s">
        <v>257</v>
      </c>
      <c r="B42" s="549"/>
      <c r="C42" s="537" t="s">
        <v>258</v>
      </c>
      <c r="D42" s="538"/>
      <c r="E42" s="538"/>
      <c r="F42" s="538"/>
      <c r="G42" s="539"/>
      <c r="H42" s="209">
        <f>'0503117 Отчет об исп'!P40</f>
        <v>1012269.9</v>
      </c>
    </row>
    <row r="43" spans="1:8" ht="33.75" customHeight="1" x14ac:dyDescent="0.3">
      <c r="A43" s="540" t="s">
        <v>259</v>
      </c>
      <c r="B43" s="541"/>
      <c r="C43" s="542" t="s">
        <v>260</v>
      </c>
      <c r="D43" s="543"/>
      <c r="E43" s="543"/>
      <c r="F43" s="543"/>
      <c r="G43" s="544"/>
      <c r="H43" s="209">
        <f>'0503117 Отчет об исп'!P41</f>
        <v>2540000</v>
      </c>
    </row>
    <row r="44" spans="1:8" ht="33.75" customHeight="1" x14ac:dyDescent="0.3">
      <c r="A44" s="550" t="s">
        <v>657</v>
      </c>
      <c r="B44" s="551"/>
      <c r="C44" s="552" t="s">
        <v>71</v>
      </c>
      <c r="D44" s="553"/>
      <c r="E44" s="553"/>
      <c r="F44" s="553"/>
      <c r="G44" s="554"/>
      <c r="H44" s="209">
        <f>'0503117 Отчет об исп'!P35</f>
        <v>0</v>
      </c>
    </row>
    <row r="45" spans="1:8" ht="33.75" customHeight="1" x14ac:dyDescent="0.3">
      <c r="A45" s="207" t="s">
        <v>261</v>
      </c>
      <c r="B45" s="208"/>
      <c r="C45" s="522" t="s">
        <v>82</v>
      </c>
      <c r="D45" s="545"/>
      <c r="E45" s="545"/>
      <c r="F45" s="545"/>
      <c r="G45" s="546"/>
      <c r="H45" s="209">
        <f>'0503117 Отчет об исп'!P42</f>
        <v>200000</v>
      </c>
    </row>
    <row r="46" spans="1:8" ht="34.5" customHeight="1" x14ac:dyDescent="0.3">
      <c r="A46" s="207" t="s">
        <v>658</v>
      </c>
      <c r="B46" s="208"/>
      <c r="C46" s="522" t="s">
        <v>655</v>
      </c>
      <c r="D46" s="545"/>
      <c r="E46" s="545"/>
      <c r="F46" s="545"/>
      <c r="G46" s="546"/>
      <c r="H46" s="209">
        <v>-71285.509999999995</v>
      </c>
    </row>
    <row r="47" spans="1:8" s="18" customFormat="1" ht="14.25" customHeight="1" x14ac:dyDescent="0.3">
      <c r="A47" s="204"/>
      <c r="B47" s="205"/>
      <c r="C47" s="525" t="s">
        <v>262</v>
      </c>
      <c r="D47" s="526"/>
      <c r="E47" s="526"/>
      <c r="F47" s="526"/>
      <c r="G47" s="527"/>
      <c r="H47" s="206">
        <f>H11+H35</f>
        <v>31148284.390000001</v>
      </c>
    </row>
    <row r="48" spans="1:8" ht="18.75" x14ac:dyDescent="0.3">
      <c r="A48" s="213"/>
      <c r="B48" s="213"/>
      <c r="C48" s="214"/>
      <c r="D48" s="215"/>
      <c r="E48" s="215"/>
      <c r="F48" s="215"/>
      <c r="G48" s="215"/>
      <c r="H48" s="216"/>
    </row>
    <row r="49" spans="1:14" ht="18.75" x14ac:dyDescent="0.3">
      <c r="A49" s="16"/>
      <c r="B49" s="16"/>
      <c r="C49" s="16"/>
      <c r="D49" s="16"/>
      <c r="E49" s="16"/>
      <c r="F49" s="16"/>
      <c r="G49" s="16"/>
      <c r="H49" s="16"/>
    </row>
    <row r="50" spans="1:14" ht="18.75" x14ac:dyDescent="0.3">
      <c r="A50" s="16" t="s">
        <v>263</v>
      </c>
      <c r="B50" s="16"/>
      <c r="C50" s="16"/>
      <c r="D50" s="16"/>
      <c r="E50" s="16"/>
      <c r="F50" s="16"/>
      <c r="G50" s="16"/>
      <c r="H50" s="16"/>
      <c r="I50" s="19"/>
      <c r="J50" s="19"/>
    </row>
    <row r="51" spans="1:14" ht="18.75" x14ac:dyDescent="0.3">
      <c r="A51" s="16" t="s">
        <v>670</v>
      </c>
      <c r="B51" s="16"/>
      <c r="C51" s="16"/>
      <c r="D51" s="16"/>
      <c r="E51" s="16"/>
      <c r="F51" s="518" t="s">
        <v>674</v>
      </c>
      <c r="G51" s="518"/>
      <c r="H51" s="518"/>
      <c r="I51" s="19"/>
      <c r="J51" s="19"/>
    </row>
    <row r="52" spans="1:14" ht="18.75" x14ac:dyDescent="0.3">
      <c r="A52" s="16"/>
      <c r="B52" s="16"/>
      <c r="C52" s="16"/>
      <c r="D52" s="16"/>
      <c r="E52" s="16"/>
      <c r="F52" s="16"/>
      <c r="G52" s="16"/>
      <c r="H52" s="16"/>
    </row>
    <row r="53" spans="1:14" ht="18.75" x14ac:dyDescent="0.3">
      <c r="A53" s="16"/>
      <c r="B53" s="16"/>
      <c r="C53" s="16"/>
      <c r="D53" s="16"/>
      <c r="E53" s="16"/>
      <c r="F53" s="16"/>
      <c r="G53" s="16"/>
      <c r="H53" s="16"/>
    </row>
    <row r="54" spans="1:14" ht="18.75" x14ac:dyDescent="0.3">
      <c r="A54" s="16"/>
      <c r="B54" s="16"/>
      <c r="C54" s="16"/>
      <c r="D54" s="16"/>
      <c r="E54" s="16"/>
      <c r="F54" s="16"/>
      <c r="G54" s="16"/>
      <c r="H54" s="16"/>
      <c r="M54" s="202"/>
      <c r="N54" s="202"/>
    </row>
    <row r="55" spans="1:14" ht="18.75" x14ac:dyDescent="0.3">
      <c r="A55" s="16"/>
      <c r="B55" s="16"/>
      <c r="C55" s="16"/>
      <c r="D55" s="16"/>
      <c r="E55" s="16"/>
      <c r="F55" s="16"/>
      <c r="G55" s="16"/>
      <c r="H55" s="16"/>
    </row>
    <row r="56" spans="1:14" ht="18.75" x14ac:dyDescent="0.3">
      <c r="A56" s="16"/>
      <c r="B56" s="16"/>
      <c r="C56" s="16"/>
      <c r="D56" s="16"/>
      <c r="E56" s="16"/>
      <c r="F56" s="16"/>
      <c r="G56" s="16"/>
      <c r="H56" s="16"/>
    </row>
    <row r="57" spans="1:14" ht="18.75" x14ac:dyDescent="0.3">
      <c r="A57" s="16"/>
      <c r="B57" s="16"/>
      <c r="C57" s="16"/>
      <c r="D57" s="16"/>
      <c r="E57" s="16"/>
      <c r="F57" s="16"/>
      <c r="G57" s="16"/>
      <c r="H57" s="16"/>
    </row>
    <row r="58" spans="1:14" ht="18.75" x14ac:dyDescent="0.3">
      <c r="A58" s="16"/>
      <c r="B58" s="16"/>
      <c r="C58" s="16"/>
      <c r="D58" s="16"/>
      <c r="E58" s="16"/>
      <c r="F58" s="16"/>
      <c r="G58" s="16"/>
      <c r="H58" s="16"/>
    </row>
    <row r="59" spans="1:14" x14ac:dyDescent="0.25">
      <c r="A59" s="14"/>
      <c r="B59" s="14"/>
      <c r="C59" s="14"/>
      <c r="D59" s="14"/>
      <c r="E59" s="14"/>
      <c r="F59" s="14"/>
      <c r="G59" s="14"/>
      <c r="H59" s="14"/>
    </row>
    <row r="60" spans="1:14" x14ac:dyDescent="0.25">
      <c r="A60" s="14"/>
      <c r="B60" s="14"/>
      <c r="C60" s="14"/>
      <c r="D60" s="14"/>
      <c r="E60" s="14"/>
      <c r="F60" s="14"/>
      <c r="G60" s="14"/>
      <c r="H60" s="14"/>
    </row>
    <row r="61" spans="1:14" x14ac:dyDescent="0.25">
      <c r="A61" s="14"/>
      <c r="B61" s="14"/>
      <c r="C61" s="14"/>
      <c r="D61" s="14"/>
      <c r="E61" s="14"/>
      <c r="F61" s="14"/>
      <c r="G61" s="14"/>
      <c r="H61" s="14"/>
    </row>
    <row r="62" spans="1:14" x14ac:dyDescent="0.25">
      <c r="A62" s="14"/>
      <c r="B62" s="14"/>
      <c r="C62" s="14"/>
      <c r="D62" s="14"/>
      <c r="E62" s="14"/>
      <c r="F62" s="14"/>
      <c r="G62" s="14"/>
      <c r="H62" s="14"/>
    </row>
    <row r="63" spans="1:14" x14ac:dyDescent="0.25">
      <c r="A63" s="14"/>
      <c r="B63" s="14"/>
      <c r="C63" s="14"/>
      <c r="D63" s="14"/>
      <c r="E63" s="14"/>
      <c r="F63" s="14"/>
      <c r="G63" s="14"/>
      <c r="H63" s="14"/>
    </row>
    <row r="64" spans="1:14" x14ac:dyDescent="0.25">
      <c r="A64" s="14"/>
      <c r="B64" s="14"/>
      <c r="C64" s="14"/>
      <c r="D64" s="14"/>
      <c r="E64" s="14"/>
      <c r="F64" s="14"/>
      <c r="G64" s="14"/>
      <c r="H64" s="14"/>
    </row>
    <row r="65" spans="1:8" x14ac:dyDescent="0.25">
      <c r="A65" s="14"/>
      <c r="B65" s="14"/>
      <c r="C65" s="14"/>
      <c r="D65" s="14"/>
      <c r="E65" s="14"/>
      <c r="F65" s="14"/>
      <c r="G65" s="14"/>
      <c r="H65" s="14"/>
    </row>
    <row r="66" spans="1:8" x14ac:dyDescent="0.25">
      <c r="A66" s="14"/>
      <c r="B66" s="14"/>
      <c r="C66" s="14"/>
      <c r="D66" s="14"/>
      <c r="E66" s="14"/>
      <c r="F66" s="14"/>
      <c r="G66" s="14"/>
      <c r="H66" s="14"/>
    </row>
    <row r="67" spans="1:8" x14ac:dyDescent="0.25">
      <c r="A67" s="14"/>
      <c r="B67" s="14"/>
      <c r="C67" s="14"/>
      <c r="D67" s="14"/>
      <c r="E67" s="14"/>
      <c r="F67" s="14"/>
      <c r="G67" s="14"/>
      <c r="H67" s="14"/>
    </row>
    <row r="68" spans="1:8" x14ac:dyDescent="0.25">
      <c r="A68" s="14"/>
      <c r="B68" s="14"/>
      <c r="C68" s="14"/>
      <c r="D68" s="14"/>
      <c r="E68" s="14"/>
      <c r="F68" s="14"/>
      <c r="G68" s="14"/>
      <c r="H68" s="14"/>
    </row>
    <row r="69" spans="1:8" x14ac:dyDescent="0.25">
      <c r="A69" s="14"/>
      <c r="B69" s="14"/>
      <c r="C69" s="14"/>
      <c r="D69" s="14"/>
      <c r="E69" s="14"/>
      <c r="F69" s="14"/>
      <c r="G69" s="14"/>
      <c r="H69" s="14"/>
    </row>
    <row r="70" spans="1:8" x14ac:dyDescent="0.25">
      <c r="A70" s="14"/>
      <c r="B70" s="14"/>
      <c r="C70" s="14"/>
      <c r="D70" s="14"/>
      <c r="E70" s="14"/>
      <c r="F70" s="14"/>
      <c r="G70" s="14"/>
      <c r="H70" s="14"/>
    </row>
    <row r="71" spans="1:8" x14ac:dyDescent="0.25">
      <c r="A71" s="14"/>
      <c r="B71" s="14"/>
      <c r="C71" s="14"/>
      <c r="D71" s="14"/>
      <c r="E71" s="14"/>
      <c r="F71" s="14"/>
      <c r="G71" s="14"/>
      <c r="H71" s="14"/>
    </row>
    <row r="72" spans="1:8" x14ac:dyDescent="0.25">
      <c r="A72" s="14"/>
      <c r="B72" s="14"/>
      <c r="C72" s="14"/>
      <c r="D72" s="14"/>
      <c r="E72" s="14"/>
      <c r="F72" s="14"/>
      <c r="G72" s="14"/>
      <c r="H72" s="14"/>
    </row>
    <row r="73" spans="1:8" x14ac:dyDescent="0.25">
      <c r="A73" s="14"/>
      <c r="B73" s="14"/>
      <c r="C73" s="14"/>
      <c r="D73" s="14"/>
      <c r="E73" s="14"/>
      <c r="F73" s="14"/>
      <c r="G73" s="14"/>
      <c r="H73" s="14"/>
    </row>
    <row r="74" spans="1:8" x14ac:dyDescent="0.25">
      <c r="A74" s="14"/>
      <c r="B74" s="14"/>
      <c r="C74" s="14"/>
      <c r="D74" s="14"/>
      <c r="E74" s="14"/>
      <c r="F74" s="14"/>
      <c r="G74" s="14"/>
      <c r="H74" s="14"/>
    </row>
    <row r="75" spans="1:8" x14ac:dyDescent="0.25">
      <c r="A75" s="14"/>
      <c r="B75" s="14"/>
      <c r="C75" s="14"/>
      <c r="D75" s="14"/>
      <c r="E75" s="14"/>
      <c r="F75" s="14"/>
      <c r="G75" s="14"/>
      <c r="H75" s="14"/>
    </row>
    <row r="76" spans="1:8" x14ac:dyDescent="0.25">
      <c r="A76" s="14"/>
      <c r="B76" s="14"/>
      <c r="C76" s="14"/>
      <c r="D76" s="14"/>
      <c r="E76" s="14"/>
      <c r="F76" s="14"/>
      <c r="G76" s="14"/>
      <c r="H76" s="14"/>
    </row>
    <row r="77" spans="1:8" x14ac:dyDescent="0.25">
      <c r="A77" s="14"/>
      <c r="B77" s="14"/>
      <c r="C77" s="14"/>
      <c r="D77" s="14"/>
      <c r="E77" s="14"/>
      <c r="F77" s="14"/>
      <c r="G77" s="14"/>
      <c r="H77" s="14"/>
    </row>
    <row r="78" spans="1:8" x14ac:dyDescent="0.25">
      <c r="A78" s="14"/>
      <c r="B78" s="14"/>
      <c r="C78" s="14"/>
      <c r="D78" s="14"/>
      <c r="E78" s="14"/>
      <c r="F78" s="14"/>
      <c r="G78" s="14"/>
      <c r="H78" s="14"/>
    </row>
    <row r="79" spans="1:8" x14ac:dyDescent="0.25">
      <c r="A79" s="14"/>
      <c r="B79" s="14"/>
      <c r="C79" s="14"/>
      <c r="D79" s="14"/>
      <c r="E79" s="14"/>
      <c r="F79" s="14"/>
      <c r="G79" s="14"/>
      <c r="H79" s="14"/>
    </row>
    <row r="80" spans="1:8" x14ac:dyDescent="0.25">
      <c r="A80" s="14"/>
      <c r="B80" s="14"/>
      <c r="C80" s="14"/>
      <c r="D80" s="14"/>
      <c r="E80" s="14"/>
      <c r="F80" s="14"/>
      <c r="G80" s="14"/>
      <c r="H80" s="14"/>
    </row>
    <row r="81" spans="1:8" x14ac:dyDescent="0.25">
      <c r="A81" s="14"/>
      <c r="B81" s="14"/>
      <c r="C81" s="14"/>
      <c r="D81" s="14"/>
      <c r="E81" s="14"/>
      <c r="F81" s="14"/>
      <c r="G81" s="14"/>
      <c r="H81" s="14"/>
    </row>
    <row r="82" spans="1:8" x14ac:dyDescent="0.25">
      <c r="A82" s="14"/>
      <c r="B82" s="14"/>
      <c r="C82" s="14"/>
      <c r="D82" s="14"/>
      <c r="E82" s="14"/>
      <c r="F82" s="14"/>
      <c r="G82" s="14"/>
      <c r="H82" s="14"/>
    </row>
    <row r="83" spans="1:8" x14ac:dyDescent="0.25">
      <c r="A83" s="14"/>
      <c r="B83" s="14"/>
      <c r="C83" s="14"/>
      <c r="D83" s="14"/>
      <c r="E83" s="14"/>
      <c r="F83" s="14"/>
      <c r="G83" s="14"/>
      <c r="H83" s="14"/>
    </row>
    <row r="84" spans="1:8" x14ac:dyDescent="0.25">
      <c r="A84" s="14"/>
      <c r="B84" s="14"/>
      <c r="C84" s="14"/>
      <c r="D84" s="14"/>
      <c r="E84" s="14"/>
      <c r="F84" s="14"/>
      <c r="G84" s="14"/>
      <c r="H84" s="14"/>
    </row>
    <row r="85" spans="1:8" x14ac:dyDescent="0.25">
      <c r="A85" s="14"/>
      <c r="B85" s="14"/>
      <c r="C85" s="14"/>
      <c r="D85" s="14"/>
      <c r="E85" s="14"/>
      <c r="F85" s="14"/>
      <c r="G85" s="14"/>
      <c r="H85" s="14"/>
    </row>
    <row r="86" spans="1:8" x14ac:dyDescent="0.25">
      <c r="A86" s="14"/>
      <c r="B86" s="14"/>
      <c r="C86" s="14"/>
      <c r="D86" s="14"/>
      <c r="E86" s="14"/>
      <c r="F86" s="14"/>
      <c r="G86" s="14"/>
      <c r="H86" s="14"/>
    </row>
    <row r="87" spans="1:8" x14ac:dyDescent="0.25">
      <c r="A87" s="14"/>
      <c r="B87" s="14"/>
      <c r="C87" s="14"/>
      <c r="D87" s="14"/>
      <c r="E87" s="14"/>
      <c r="F87" s="14"/>
      <c r="G87" s="14"/>
      <c r="H87" s="14"/>
    </row>
    <row r="88" spans="1:8" x14ac:dyDescent="0.25">
      <c r="A88" s="14"/>
      <c r="B88" s="14"/>
      <c r="C88" s="14"/>
      <c r="D88" s="14"/>
      <c r="E88" s="14"/>
      <c r="F88" s="14"/>
      <c r="G88" s="14"/>
      <c r="H88" s="14"/>
    </row>
    <row r="89" spans="1:8" x14ac:dyDescent="0.25">
      <c r="A89" s="14"/>
      <c r="B89" s="14"/>
      <c r="C89" s="14"/>
      <c r="D89" s="14"/>
      <c r="E89" s="14"/>
      <c r="F89" s="14"/>
      <c r="G89" s="14"/>
      <c r="H89" s="14"/>
    </row>
    <row r="90" spans="1:8" x14ac:dyDescent="0.25">
      <c r="A90" s="14"/>
      <c r="B90" s="14"/>
      <c r="C90" s="14"/>
      <c r="D90" s="14"/>
      <c r="E90" s="14"/>
      <c r="F90" s="14"/>
      <c r="G90" s="14"/>
      <c r="H90" s="14"/>
    </row>
    <row r="91" spans="1:8" x14ac:dyDescent="0.25">
      <c r="A91" s="14"/>
      <c r="B91" s="14"/>
      <c r="C91" s="14"/>
      <c r="D91" s="14"/>
      <c r="E91" s="14"/>
      <c r="F91" s="14"/>
      <c r="G91" s="14"/>
      <c r="H91" s="14"/>
    </row>
    <row r="92" spans="1:8" x14ac:dyDescent="0.25">
      <c r="A92" s="14"/>
      <c r="B92" s="14"/>
      <c r="C92" s="14"/>
      <c r="D92" s="14"/>
      <c r="E92" s="14"/>
      <c r="F92" s="14"/>
      <c r="G92" s="14"/>
      <c r="H92" s="14"/>
    </row>
    <row r="93" spans="1:8" x14ac:dyDescent="0.25">
      <c r="A93" s="14"/>
      <c r="B93" s="14"/>
      <c r="C93" s="14"/>
      <c r="D93" s="14"/>
      <c r="E93" s="14"/>
      <c r="F93" s="14"/>
      <c r="G93" s="14"/>
      <c r="H93" s="14"/>
    </row>
    <row r="94" spans="1:8" x14ac:dyDescent="0.25">
      <c r="A94" s="14"/>
      <c r="B94" s="14"/>
      <c r="C94" s="14"/>
      <c r="D94" s="14"/>
      <c r="E94" s="14"/>
      <c r="F94" s="14"/>
      <c r="G94" s="14"/>
      <c r="H94" s="14"/>
    </row>
    <row r="95" spans="1:8" x14ac:dyDescent="0.25">
      <c r="A95" s="14"/>
      <c r="B95" s="14"/>
      <c r="C95" s="14"/>
      <c r="D95" s="14"/>
      <c r="E95" s="14"/>
      <c r="F95" s="14"/>
      <c r="G95" s="14"/>
      <c r="H95" s="14"/>
    </row>
    <row r="96" spans="1:8" x14ac:dyDescent="0.25">
      <c r="A96" s="14"/>
      <c r="B96" s="14"/>
      <c r="C96" s="14"/>
      <c r="D96" s="14"/>
      <c r="E96" s="14"/>
      <c r="F96" s="14"/>
      <c r="G96" s="14"/>
      <c r="H96" s="14"/>
    </row>
    <row r="97" spans="1:8" x14ac:dyDescent="0.25">
      <c r="A97" s="14"/>
      <c r="B97" s="14"/>
      <c r="C97" s="14"/>
      <c r="D97" s="14"/>
      <c r="E97" s="14"/>
      <c r="F97" s="14"/>
      <c r="G97" s="14"/>
      <c r="H97" s="14"/>
    </row>
    <row r="98" spans="1:8" x14ac:dyDescent="0.25">
      <c r="A98" s="14"/>
      <c r="B98" s="14"/>
      <c r="C98" s="14"/>
      <c r="D98" s="14"/>
      <c r="E98" s="14"/>
      <c r="F98" s="14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4"/>
      <c r="B110" s="14"/>
      <c r="C110" s="14"/>
      <c r="D110" s="14"/>
      <c r="E110" s="14"/>
      <c r="F110" s="14"/>
      <c r="G110" s="14"/>
      <c r="H110" s="14"/>
    </row>
    <row r="111" spans="1:8" x14ac:dyDescent="0.25">
      <c r="A111" s="14"/>
      <c r="B111" s="14"/>
      <c r="C111" s="14"/>
      <c r="D111" s="14"/>
      <c r="E111" s="14"/>
      <c r="F111" s="14"/>
      <c r="G111" s="14"/>
      <c r="H111" s="14"/>
    </row>
    <row r="112" spans="1:8" x14ac:dyDescent="0.25">
      <c r="A112" s="14"/>
      <c r="B112" s="14"/>
      <c r="C112" s="14"/>
      <c r="D112" s="14"/>
      <c r="E112" s="14"/>
      <c r="F112" s="14"/>
      <c r="G112" s="14"/>
      <c r="H112" s="14"/>
    </row>
    <row r="113" spans="1:8" x14ac:dyDescent="0.25">
      <c r="A113" s="14"/>
      <c r="B113" s="14"/>
      <c r="C113" s="14"/>
      <c r="D113" s="14"/>
      <c r="E113" s="14"/>
      <c r="F113" s="14"/>
      <c r="G113" s="14"/>
      <c r="H113" s="14"/>
    </row>
    <row r="114" spans="1:8" x14ac:dyDescent="0.25">
      <c r="A114" s="14"/>
      <c r="B114" s="14"/>
      <c r="C114" s="14"/>
      <c r="D114" s="14"/>
      <c r="E114" s="14"/>
      <c r="F114" s="14"/>
      <c r="G114" s="14"/>
      <c r="H114" s="14"/>
    </row>
    <row r="115" spans="1:8" x14ac:dyDescent="0.25">
      <c r="A115" s="14"/>
      <c r="B115" s="14"/>
      <c r="C115" s="14"/>
      <c r="D115" s="14"/>
      <c r="E115" s="14"/>
      <c r="F115" s="14"/>
      <c r="G115" s="14"/>
      <c r="H115" s="14"/>
    </row>
    <row r="116" spans="1:8" x14ac:dyDescent="0.25">
      <c r="A116" s="14"/>
      <c r="B116" s="14"/>
      <c r="C116" s="14"/>
      <c r="D116" s="14"/>
      <c r="E116" s="14"/>
      <c r="F116" s="14"/>
      <c r="G116" s="14"/>
      <c r="H116" s="14"/>
    </row>
    <row r="117" spans="1:8" x14ac:dyDescent="0.25">
      <c r="A117" s="14"/>
      <c r="B117" s="14"/>
      <c r="C117" s="14"/>
      <c r="D117" s="14"/>
      <c r="E117" s="14"/>
      <c r="F117" s="14"/>
      <c r="G117" s="14"/>
      <c r="H117" s="14"/>
    </row>
    <row r="118" spans="1:8" x14ac:dyDescent="0.25">
      <c r="A118" s="14"/>
      <c r="B118" s="14"/>
      <c r="C118" s="14"/>
      <c r="D118" s="14"/>
      <c r="E118" s="14"/>
      <c r="F118" s="14"/>
      <c r="G118" s="14"/>
      <c r="H118" s="14"/>
    </row>
    <row r="119" spans="1:8" x14ac:dyDescent="0.25">
      <c r="A119" s="14"/>
      <c r="B119" s="14"/>
      <c r="C119" s="14"/>
      <c r="D119" s="14"/>
      <c r="E119" s="14"/>
      <c r="F119" s="14"/>
      <c r="G119" s="14"/>
      <c r="H119" s="14"/>
    </row>
    <row r="120" spans="1:8" x14ac:dyDescent="0.25">
      <c r="A120" s="14"/>
      <c r="B120" s="14"/>
      <c r="C120" s="14"/>
      <c r="D120" s="14"/>
      <c r="E120" s="14"/>
      <c r="F120" s="14"/>
      <c r="G120" s="14"/>
      <c r="H120" s="14"/>
    </row>
    <row r="121" spans="1:8" x14ac:dyDescent="0.25">
      <c r="A121" s="14"/>
      <c r="B121" s="14"/>
      <c r="C121" s="14"/>
      <c r="D121" s="14"/>
      <c r="E121" s="14"/>
      <c r="F121" s="14"/>
      <c r="G121" s="14"/>
      <c r="H121" s="14"/>
    </row>
    <row r="122" spans="1:8" x14ac:dyDescent="0.25">
      <c r="A122" s="14"/>
      <c r="B122" s="14"/>
      <c r="C122" s="14"/>
      <c r="D122" s="14"/>
      <c r="E122" s="14"/>
      <c r="F122" s="14"/>
      <c r="G122" s="14"/>
      <c r="H122" s="14"/>
    </row>
    <row r="123" spans="1:8" x14ac:dyDescent="0.25">
      <c r="A123" s="14"/>
      <c r="B123" s="14"/>
      <c r="C123" s="14"/>
      <c r="D123" s="14"/>
      <c r="E123" s="14"/>
      <c r="F123" s="14"/>
      <c r="G123" s="14"/>
      <c r="H123" s="14"/>
    </row>
    <row r="124" spans="1:8" x14ac:dyDescent="0.25">
      <c r="A124" s="14"/>
      <c r="B124" s="14"/>
      <c r="C124" s="14"/>
      <c r="D124" s="14"/>
      <c r="E124" s="14"/>
      <c r="F124" s="14"/>
      <c r="G124" s="14"/>
      <c r="H124" s="14"/>
    </row>
    <row r="125" spans="1:8" x14ac:dyDescent="0.25">
      <c r="A125" s="14"/>
      <c r="B125" s="14"/>
      <c r="C125" s="14"/>
      <c r="D125" s="14"/>
      <c r="E125" s="14"/>
      <c r="F125" s="14"/>
      <c r="G125" s="14"/>
      <c r="H125" s="14"/>
    </row>
    <row r="126" spans="1:8" x14ac:dyDescent="0.25">
      <c r="A126" s="14"/>
      <c r="B126" s="14"/>
      <c r="C126" s="14"/>
      <c r="D126" s="14"/>
      <c r="E126" s="14"/>
      <c r="F126" s="14"/>
      <c r="G126" s="14"/>
      <c r="H126" s="14"/>
    </row>
  </sheetData>
  <mergeCells count="53">
    <mergeCell ref="A6:H6"/>
    <mergeCell ref="A7:H7"/>
    <mergeCell ref="A8:H8"/>
    <mergeCell ref="F1:H1"/>
    <mergeCell ref="F2:H2"/>
    <mergeCell ref="F3:H3"/>
    <mergeCell ref="F4:H4"/>
    <mergeCell ref="F5:H5"/>
    <mergeCell ref="A43:B43"/>
    <mergeCell ref="C43:G43"/>
    <mergeCell ref="C46:G46"/>
    <mergeCell ref="C47:G47"/>
    <mergeCell ref="A39:B39"/>
    <mergeCell ref="C39:G39"/>
    <mergeCell ref="A40:B40"/>
    <mergeCell ref="C40:G40"/>
    <mergeCell ref="C41:G41"/>
    <mergeCell ref="A42:B42"/>
    <mergeCell ref="C42:G42"/>
    <mergeCell ref="A44:B44"/>
    <mergeCell ref="C44:G44"/>
    <mergeCell ref="C45:G45"/>
    <mergeCell ref="C36:G36"/>
    <mergeCell ref="A37:B37"/>
    <mergeCell ref="C37:G37"/>
    <mergeCell ref="A38:B38"/>
    <mergeCell ref="C38:G38"/>
    <mergeCell ref="A10:B10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3:G23"/>
    <mergeCell ref="C24:G24"/>
    <mergeCell ref="F51:H51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</mergeCells>
  <pageMargins left="0.70866141732283472" right="0.27559055118110237" top="0.15748031496062992" bottom="0.15748031496062992" header="0.31496062992125984" footer="0.31496062992125984"/>
  <pageSetup paperSize="9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4" workbookViewId="0">
      <selection activeCell="F38" sqref="F38"/>
    </sheetView>
  </sheetViews>
  <sheetFormatPr defaultRowHeight="12.75" x14ac:dyDescent="0.2"/>
  <cols>
    <col min="1" max="1" width="50.42578125" style="20" customWidth="1"/>
    <col min="2" max="2" width="10.140625" style="20" customWidth="1"/>
    <col min="3" max="3" width="8.140625" style="20" customWidth="1"/>
    <col min="4" max="5" width="0" style="20" hidden="1" customWidth="1"/>
    <col min="6" max="6" width="17.5703125" style="20" customWidth="1"/>
    <col min="7" max="16384" width="9.140625" style="20"/>
  </cols>
  <sheetData>
    <row r="1" spans="1:6" s="50" customFormat="1" ht="12.75" hidden="1" customHeight="1" x14ac:dyDescent="0.25">
      <c r="A1" s="56" t="s">
        <v>321</v>
      </c>
      <c r="B1" s="25"/>
      <c r="C1" s="24"/>
      <c r="D1" s="23"/>
      <c r="E1" s="23"/>
      <c r="F1" s="55"/>
    </row>
    <row r="2" spans="1:6" s="50" customFormat="1" ht="15.75" customHeight="1" x14ac:dyDescent="0.2">
      <c r="A2" s="169"/>
      <c r="B2" s="557" t="s">
        <v>624</v>
      </c>
      <c r="C2" s="557"/>
      <c r="D2" s="557"/>
      <c r="E2" s="557"/>
      <c r="F2" s="557"/>
    </row>
    <row r="3" spans="1:6" ht="16.5" customHeight="1" x14ac:dyDescent="0.25">
      <c r="A3" s="170"/>
      <c r="B3" s="559" t="str">
        <f>данные!C11</f>
        <v>к решению 34 сессии Совета</v>
      </c>
      <c r="C3" s="559"/>
      <c r="D3" s="559"/>
      <c r="E3" s="559"/>
      <c r="F3" s="559"/>
    </row>
    <row r="4" spans="1:6" ht="14.25" customHeight="1" x14ac:dyDescent="0.25">
      <c r="A4" s="170"/>
      <c r="B4" s="559" t="str">
        <f>данные!C12</f>
        <v>Кировского сельского поселения</v>
      </c>
      <c r="C4" s="559"/>
      <c r="D4" s="559"/>
      <c r="E4" s="559"/>
      <c r="F4" s="559"/>
    </row>
    <row r="5" spans="1:6" ht="16.5" customHeight="1" x14ac:dyDescent="0.25">
      <c r="A5" s="170"/>
      <c r="B5" s="559" t="str">
        <f>данные!C13</f>
        <v>Славянского района</v>
      </c>
      <c r="C5" s="559"/>
      <c r="D5" s="559"/>
      <c r="E5" s="559"/>
      <c r="F5" s="559"/>
    </row>
    <row r="6" spans="1:6" ht="19.5" customHeight="1" x14ac:dyDescent="0.25">
      <c r="A6" s="170"/>
      <c r="B6" s="559" t="str">
        <f>данные!C14</f>
        <v>от 29.06.2022 год №3</v>
      </c>
      <c r="C6" s="559"/>
      <c r="D6" s="559"/>
      <c r="E6" s="559"/>
      <c r="F6" s="559"/>
    </row>
    <row r="7" spans="1:6" ht="18.75" x14ac:dyDescent="0.3">
      <c r="A7" s="558" t="s">
        <v>320</v>
      </c>
      <c r="B7" s="558"/>
      <c r="C7" s="558"/>
      <c r="D7" s="558"/>
      <c r="E7" s="558"/>
      <c r="F7" s="558"/>
    </row>
    <row r="8" spans="1:6" ht="18.75" x14ac:dyDescent="0.3">
      <c r="A8" s="558" t="s">
        <v>319</v>
      </c>
      <c r="B8" s="558"/>
      <c r="C8" s="558"/>
      <c r="D8" s="558"/>
      <c r="E8" s="558"/>
      <c r="F8" s="558"/>
    </row>
    <row r="9" spans="1:6" ht="15.75" customHeight="1" x14ac:dyDescent="0.3">
      <c r="A9" s="558" t="s">
        <v>666</v>
      </c>
      <c r="B9" s="558"/>
      <c r="C9" s="558"/>
      <c r="D9" s="558"/>
      <c r="E9" s="558"/>
      <c r="F9" s="558"/>
    </row>
    <row r="10" spans="1:6" ht="9" customHeight="1" x14ac:dyDescent="0.3">
      <c r="A10" s="558"/>
      <c r="B10" s="558"/>
      <c r="C10" s="558"/>
      <c r="D10" s="558"/>
      <c r="E10" s="558"/>
      <c r="F10" s="558"/>
    </row>
    <row r="11" spans="1:6" ht="17.25" customHeight="1" x14ac:dyDescent="0.3">
      <c r="A11" s="563" t="s">
        <v>318</v>
      </c>
      <c r="B11" s="563"/>
      <c r="C11" s="563"/>
      <c r="D11" s="563"/>
      <c r="E11" s="563"/>
      <c r="F11" s="563"/>
    </row>
    <row r="12" spans="1:6" s="53" customFormat="1" ht="27.75" customHeight="1" x14ac:dyDescent="0.2">
      <c r="A12" s="54" t="s">
        <v>20</v>
      </c>
      <c r="B12" s="54" t="s">
        <v>317</v>
      </c>
      <c r="C12" s="54" t="s">
        <v>316</v>
      </c>
      <c r="D12" s="561"/>
      <c r="E12" s="561"/>
      <c r="F12" s="54" t="s">
        <v>315</v>
      </c>
    </row>
    <row r="13" spans="1:6" ht="12.75" hidden="1" customHeight="1" x14ac:dyDescent="0.2">
      <c r="A13" s="31" t="s">
        <v>314</v>
      </c>
      <c r="B13" s="30" t="s">
        <v>267</v>
      </c>
      <c r="C13" s="30" t="s">
        <v>290</v>
      </c>
      <c r="D13" s="561"/>
      <c r="E13" s="561"/>
      <c r="F13" s="52">
        <v>672.9</v>
      </c>
    </row>
    <row r="14" spans="1:6" ht="17.850000000000001" customHeight="1" x14ac:dyDescent="0.2">
      <c r="A14" s="31" t="s">
        <v>313</v>
      </c>
      <c r="B14" s="35" t="s">
        <v>267</v>
      </c>
      <c r="C14" s="35" t="s">
        <v>270</v>
      </c>
      <c r="D14" s="561"/>
      <c r="E14" s="561"/>
      <c r="F14" s="42">
        <f>SUM(F15+F16+F19+F20+F21)</f>
        <v>12996.9</v>
      </c>
    </row>
    <row r="15" spans="1:6" ht="30" customHeight="1" x14ac:dyDescent="0.2">
      <c r="A15" s="33" t="s">
        <v>312</v>
      </c>
      <c r="B15" s="30" t="s">
        <v>267</v>
      </c>
      <c r="C15" s="30" t="s">
        <v>290</v>
      </c>
      <c r="D15" s="561"/>
      <c r="E15" s="561"/>
      <c r="F15" s="38">
        <f>('0503117 Отчет об исп'!P50+'0503117 Отчет об исп'!P51)/1000</f>
        <v>983.9</v>
      </c>
    </row>
    <row r="16" spans="1:6" s="50" customFormat="1" ht="61.15" customHeight="1" x14ac:dyDescent="0.2">
      <c r="A16" s="33" t="s">
        <v>311</v>
      </c>
      <c r="B16" s="30" t="s">
        <v>267</v>
      </c>
      <c r="C16" s="30" t="s">
        <v>274</v>
      </c>
      <c r="D16" s="561"/>
      <c r="E16" s="561"/>
      <c r="F16" s="51">
        <f>('0503117 Отчет об исп'!P52+'0503117 Отчет об исп'!P53+'0503117 Отчет об исп'!P54+'0503117 Отчет об исп'!P55+'0503117 Отчет об исп'!P56+'0503117 Отчет об исп'!P57+'0503117 Отчет об исп'!P58+'0503117 Отчет об исп'!P59+'0503117 Отчет об исп'!P60+'0503117 Отчет об исп'!P61)/1000</f>
        <v>4190.3999999999996</v>
      </c>
    </row>
    <row r="17" spans="1:8" s="50" customFormat="1" ht="12.75" hidden="1" customHeight="1" x14ac:dyDescent="0.2">
      <c r="A17" s="33"/>
      <c r="B17" s="30"/>
      <c r="C17" s="30"/>
      <c r="D17" s="561"/>
      <c r="E17" s="561"/>
      <c r="F17" s="51"/>
    </row>
    <row r="18" spans="1:8" s="50" customFormat="1" ht="12.75" hidden="1" customHeight="1" x14ac:dyDescent="0.2">
      <c r="A18" s="33"/>
      <c r="B18" s="30"/>
      <c r="C18" s="30"/>
      <c r="D18" s="561"/>
      <c r="E18" s="561"/>
      <c r="F18" s="38"/>
    </row>
    <row r="19" spans="1:8" s="50" customFormat="1" ht="51.4" customHeight="1" x14ac:dyDescent="0.2">
      <c r="A19" s="33" t="s">
        <v>310</v>
      </c>
      <c r="B19" s="30" t="s">
        <v>267</v>
      </c>
      <c r="C19" s="30" t="s">
        <v>309</v>
      </c>
      <c r="D19" s="561"/>
      <c r="E19" s="561"/>
      <c r="F19" s="38">
        <f>('0503117 Отчет об исп'!P62)/1000</f>
        <v>63</v>
      </c>
    </row>
    <row r="20" spans="1:8" ht="17.100000000000001" customHeight="1" x14ac:dyDescent="0.25">
      <c r="A20" s="33" t="s">
        <v>308</v>
      </c>
      <c r="B20" s="30" t="s">
        <v>267</v>
      </c>
      <c r="C20" s="29" t="s">
        <v>280</v>
      </c>
      <c r="D20" s="561"/>
      <c r="E20" s="561"/>
      <c r="F20" s="41">
        <f>('0503117 Отчет об исп'!P64)/1000</f>
        <v>10</v>
      </c>
    </row>
    <row r="21" spans="1:8" ht="29.1" customHeight="1" x14ac:dyDescent="0.2">
      <c r="A21" s="33" t="s">
        <v>307</v>
      </c>
      <c r="B21" s="30" t="s">
        <v>267</v>
      </c>
      <c r="C21" s="30" t="s">
        <v>268</v>
      </c>
      <c r="D21" s="561"/>
      <c r="E21" s="561"/>
      <c r="F21" s="49">
        <f>SUM('0503117 Отчет об исп'!P65:R74)/1000</f>
        <v>7749.6</v>
      </c>
    </row>
    <row r="22" spans="1:8" ht="12.75" hidden="1" customHeight="1" x14ac:dyDescent="0.2">
      <c r="A22" s="33"/>
      <c r="B22" s="30"/>
      <c r="C22" s="30"/>
      <c r="D22" s="561"/>
      <c r="E22" s="561"/>
      <c r="F22" s="48"/>
    </row>
    <row r="23" spans="1:8" ht="12.75" hidden="1" customHeight="1" x14ac:dyDescent="0.2">
      <c r="A23" s="33"/>
      <c r="B23" s="30"/>
      <c r="C23" s="30"/>
      <c r="D23" s="561"/>
      <c r="E23" s="561"/>
      <c r="F23" s="48"/>
    </row>
    <row r="24" spans="1:8" ht="16.350000000000001" customHeight="1" x14ac:dyDescent="0.2">
      <c r="A24" s="31" t="s">
        <v>306</v>
      </c>
      <c r="B24" s="35" t="s">
        <v>290</v>
      </c>
      <c r="C24" s="35" t="s">
        <v>270</v>
      </c>
      <c r="D24" s="561"/>
      <c r="E24" s="561"/>
      <c r="F24" s="45">
        <f>F25</f>
        <v>259.8</v>
      </c>
    </row>
    <row r="25" spans="1:8" ht="16.5" customHeight="1" x14ac:dyDescent="0.2">
      <c r="A25" s="564" t="s">
        <v>305</v>
      </c>
      <c r="B25" s="565" t="s">
        <v>290</v>
      </c>
      <c r="C25" s="565" t="s">
        <v>277</v>
      </c>
      <c r="D25" s="561"/>
      <c r="E25" s="561"/>
      <c r="F25" s="566">
        <f>SUM('0503117 Отчет об исп'!P75:R77)/1000</f>
        <v>259.8</v>
      </c>
    </row>
    <row r="26" spans="1:8" ht="7.5" customHeight="1" x14ac:dyDescent="0.2">
      <c r="A26" s="564"/>
      <c r="B26" s="565"/>
      <c r="C26" s="565"/>
      <c r="D26" s="561"/>
      <c r="E26" s="561"/>
      <c r="F26" s="566"/>
    </row>
    <row r="27" spans="1:8" ht="30" customHeight="1" x14ac:dyDescent="0.2">
      <c r="A27" s="47" t="s">
        <v>304</v>
      </c>
      <c r="B27" s="46" t="s">
        <v>277</v>
      </c>
      <c r="C27" s="46" t="s">
        <v>270</v>
      </c>
      <c r="D27" s="561"/>
      <c r="E27" s="561"/>
      <c r="F27" s="45">
        <f>F30+F31+F29</f>
        <v>217.77600000000001</v>
      </c>
      <c r="H27" s="44"/>
    </row>
    <row r="28" spans="1:8" ht="47.25" hidden="1" customHeight="1" x14ac:dyDescent="0.2">
      <c r="A28" s="33" t="s">
        <v>303</v>
      </c>
      <c r="B28" s="30" t="s">
        <v>277</v>
      </c>
      <c r="C28" s="30" t="s">
        <v>296</v>
      </c>
      <c r="D28" s="561"/>
      <c r="E28" s="561"/>
      <c r="F28" s="38">
        <v>0</v>
      </c>
    </row>
    <row r="29" spans="1:8" ht="30.75" customHeight="1" x14ac:dyDescent="0.2">
      <c r="A29" s="33" t="s">
        <v>302</v>
      </c>
      <c r="B29" s="30" t="s">
        <v>277</v>
      </c>
      <c r="C29" s="30" t="s">
        <v>271</v>
      </c>
      <c r="D29" s="561"/>
      <c r="E29" s="561"/>
      <c r="F29" s="38">
        <f>'0503117 Отчет об исп'!P81/1000</f>
        <v>5</v>
      </c>
    </row>
    <row r="30" spans="1:8" ht="20.25" customHeight="1" x14ac:dyDescent="0.25">
      <c r="A30" s="33" t="s">
        <v>301</v>
      </c>
      <c r="B30" s="40" t="s">
        <v>277</v>
      </c>
      <c r="C30" s="40" t="s">
        <v>271</v>
      </c>
      <c r="D30" s="561"/>
      <c r="E30" s="561"/>
      <c r="F30" s="41">
        <f>SUM('0503117 Отчет об исп'!P78:R80,'0503117 Отчет об исп'!P82:R84)/1000</f>
        <v>197.77600000000001</v>
      </c>
    </row>
    <row r="31" spans="1:8" ht="36.6" customHeight="1" x14ac:dyDescent="0.2">
      <c r="A31" s="33" t="s">
        <v>300</v>
      </c>
      <c r="B31" s="30" t="s">
        <v>277</v>
      </c>
      <c r="C31" s="30" t="s">
        <v>299</v>
      </c>
      <c r="D31" s="561"/>
      <c r="E31" s="561"/>
      <c r="F31" s="38">
        <f>'0503117 Отчет об исп'!P85/1000</f>
        <v>15</v>
      </c>
    </row>
    <row r="32" spans="1:8" ht="20.25" customHeight="1" x14ac:dyDescent="0.25">
      <c r="A32" s="31" t="s">
        <v>298</v>
      </c>
      <c r="B32" s="39" t="s">
        <v>274</v>
      </c>
      <c r="C32" s="39" t="s">
        <v>270</v>
      </c>
      <c r="D32" s="561"/>
      <c r="E32" s="561"/>
      <c r="F32" s="36">
        <f>F33+F34</f>
        <v>7697.7604299999994</v>
      </c>
    </row>
    <row r="33" spans="1:7" ht="20.25" customHeight="1" x14ac:dyDescent="0.25">
      <c r="A33" s="33" t="s">
        <v>297</v>
      </c>
      <c r="B33" s="40" t="s">
        <v>274</v>
      </c>
      <c r="C33" s="40" t="s">
        <v>296</v>
      </c>
      <c r="D33" s="561"/>
      <c r="E33" s="561"/>
      <c r="F33" s="41">
        <f>SUM('0503117 Отчет об исп'!P86:R91)/1000</f>
        <v>7687.7604299999994</v>
      </c>
    </row>
    <row r="34" spans="1:7" ht="35.1" customHeight="1" x14ac:dyDescent="0.2">
      <c r="A34" s="33" t="s">
        <v>295</v>
      </c>
      <c r="B34" s="30" t="s">
        <v>274</v>
      </c>
      <c r="C34" s="30" t="s">
        <v>294</v>
      </c>
      <c r="D34" s="561"/>
      <c r="E34" s="561"/>
      <c r="F34" s="38">
        <f>'0503117 Отчет об исп'!P92/1000</f>
        <v>10</v>
      </c>
    </row>
    <row r="35" spans="1:7" ht="12.75" hidden="1" customHeight="1" x14ac:dyDescent="0.2">
      <c r="A35" s="33" t="s">
        <v>293</v>
      </c>
      <c r="B35" s="30" t="s">
        <v>279</v>
      </c>
      <c r="C35" s="30" t="s">
        <v>267</v>
      </c>
      <c r="D35" s="561"/>
      <c r="E35" s="561"/>
      <c r="F35" s="43">
        <v>80</v>
      </c>
    </row>
    <row r="36" spans="1:7" ht="19.350000000000001" customHeight="1" x14ac:dyDescent="0.2">
      <c r="A36" s="31" t="s">
        <v>292</v>
      </c>
      <c r="B36" s="35" t="s">
        <v>279</v>
      </c>
      <c r="C36" s="35" t="s">
        <v>270</v>
      </c>
      <c r="D36" s="561"/>
      <c r="E36" s="561"/>
      <c r="F36" s="42">
        <f>F37+F38</f>
        <v>5572.9529000000002</v>
      </c>
    </row>
    <row r="37" spans="1:7" ht="17.850000000000001" customHeight="1" x14ac:dyDescent="0.25">
      <c r="A37" s="33" t="s">
        <v>291</v>
      </c>
      <c r="B37" s="40" t="s">
        <v>279</v>
      </c>
      <c r="C37" s="40" t="s">
        <v>290</v>
      </c>
      <c r="D37" s="561"/>
      <c r="E37" s="561"/>
      <c r="F37" s="41">
        <f>SUM('0503117 Отчет об исп'!P93:R97)/1000</f>
        <v>823.25900000000001</v>
      </c>
    </row>
    <row r="38" spans="1:7" ht="18.600000000000001" customHeight="1" x14ac:dyDescent="0.2">
      <c r="A38" s="33" t="s">
        <v>289</v>
      </c>
      <c r="B38" s="30" t="s">
        <v>279</v>
      </c>
      <c r="C38" s="30" t="s">
        <v>277</v>
      </c>
      <c r="D38" s="561"/>
      <c r="E38" s="561"/>
      <c r="F38" s="38">
        <f>SUM('0503117 Отчет об исп'!P98:R108)/1000</f>
        <v>4749.6939000000002</v>
      </c>
    </row>
    <row r="39" spans="1:7" ht="12.75" hidden="1" customHeight="1" x14ac:dyDescent="0.2">
      <c r="A39" s="33"/>
      <c r="B39" s="30"/>
      <c r="C39" s="30"/>
      <c r="D39" s="561"/>
      <c r="E39" s="561"/>
      <c r="F39" s="43"/>
    </row>
    <row r="40" spans="1:7" ht="12.75" hidden="1" customHeight="1" x14ac:dyDescent="0.2">
      <c r="A40" s="33"/>
      <c r="B40" s="30"/>
      <c r="C40" s="30"/>
      <c r="D40" s="561"/>
      <c r="E40" s="561"/>
      <c r="F40" s="43"/>
    </row>
    <row r="41" spans="1:7" ht="12.75" hidden="1" customHeight="1" x14ac:dyDescent="0.2">
      <c r="A41" s="33"/>
      <c r="B41" s="30"/>
      <c r="C41" s="30"/>
      <c r="D41" s="561"/>
      <c r="E41" s="561"/>
      <c r="F41" s="43"/>
    </row>
    <row r="42" spans="1:7" ht="12.75" hidden="1" customHeight="1" x14ac:dyDescent="0.2">
      <c r="A42" s="33"/>
      <c r="B42" s="30"/>
      <c r="C42" s="30"/>
      <c r="D42" s="561"/>
      <c r="E42" s="561"/>
      <c r="F42" s="43"/>
    </row>
    <row r="43" spans="1:7" ht="12.75" hidden="1" customHeight="1" x14ac:dyDescent="0.2">
      <c r="A43" s="33"/>
      <c r="B43" s="30"/>
      <c r="C43" s="30"/>
      <c r="D43" s="561"/>
      <c r="E43" s="561"/>
      <c r="F43" s="43"/>
    </row>
    <row r="44" spans="1:7" ht="17.100000000000001" customHeight="1" x14ac:dyDescent="0.2">
      <c r="A44" s="31" t="s">
        <v>288</v>
      </c>
      <c r="B44" s="35" t="s">
        <v>286</v>
      </c>
      <c r="C44" s="35" t="s">
        <v>270</v>
      </c>
      <c r="D44" s="561"/>
      <c r="E44" s="561"/>
      <c r="F44" s="42">
        <f>F45</f>
        <v>10</v>
      </c>
    </row>
    <row r="45" spans="1:7" ht="18.75" customHeight="1" x14ac:dyDescent="0.25">
      <c r="A45" s="33" t="s">
        <v>287</v>
      </c>
      <c r="B45" s="40" t="s">
        <v>286</v>
      </c>
      <c r="C45" s="40" t="s">
        <v>286</v>
      </c>
      <c r="D45" s="561"/>
      <c r="E45" s="561"/>
      <c r="F45" s="41">
        <f>'0503117 Отчет об исп'!P109/1000</f>
        <v>10</v>
      </c>
    </row>
    <row r="46" spans="1:7" ht="12.75" hidden="1" customHeight="1" x14ac:dyDescent="0.25">
      <c r="A46" s="33"/>
      <c r="B46" s="40"/>
      <c r="C46" s="40"/>
      <c r="D46" s="561"/>
      <c r="E46" s="561"/>
      <c r="F46" s="37"/>
    </row>
    <row r="47" spans="1:7" ht="18.600000000000001" customHeight="1" x14ac:dyDescent="0.25">
      <c r="A47" s="31" t="s">
        <v>285</v>
      </c>
      <c r="B47" s="39" t="s">
        <v>275</v>
      </c>
      <c r="C47" s="39" t="s">
        <v>270</v>
      </c>
      <c r="D47" s="561"/>
      <c r="E47" s="561"/>
      <c r="F47" s="36">
        <f>F48</f>
        <v>8540.2426599999999</v>
      </c>
      <c r="G47" s="20" t="s">
        <v>284</v>
      </c>
    </row>
    <row r="48" spans="1:7" ht="17.100000000000001" customHeight="1" x14ac:dyDescent="0.25">
      <c r="A48" s="33" t="s">
        <v>283</v>
      </c>
      <c r="B48" s="40" t="s">
        <v>275</v>
      </c>
      <c r="C48" s="40" t="s">
        <v>267</v>
      </c>
      <c r="D48" s="561"/>
      <c r="E48" s="561"/>
      <c r="F48" s="41">
        <f>SUM('0503117 Отчет об исп'!P110:R122)/1000</f>
        <v>8540.2426599999999</v>
      </c>
    </row>
    <row r="49" spans="1:7" ht="17.100000000000001" customHeight="1" x14ac:dyDescent="0.25">
      <c r="A49" s="31" t="s">
        <v>282</v>
      </c>
      <c r="B49" s="39" t="s">
        <v>280</v>
      </c>
      <c r="C49" s="39" t="s">
        <v>270</v>
      </c>
      <c r="D49" s="561"/>
      <c r="E49" s="561"/>
      <c r="F49" s="36">
        <f>F50</f>
        <v>19</v>
      </c>
    </row>
    <row r="50" spans="1:7" ht="31.35" customHeight="1" x14ac:dyDescent="0.2">
      <c r="A50" s="33" t="s">
        <v>281</v>
      </c>
      <c r="B50" s="30" t="s">
        <v>280</v>
      </c>
      <c r="C50" s="30" t="s">
        <v>279</v>
      </c>
      <c r="D50" s="561"/>
      <c r="E50" s="561"/>
      <c r="F50" s="38">
        <f>SUM('0503117 Отчет об исп'!P124:R125)/1000</f>
        <v>19</v>
      </c>
    </row>
    <row r="51" spans="1:7" ht="12.75" hidden="1" customHeight="1" x14ac:dyDescent="0.25">
      <c r="A51" s="33" t="s">
        <v>278</v>
      </c>
      <c r="B51" s="30" t="s">
        <v>275</v>
      </c>
      <c r="C51" s="29" t="s">
        <v>277</v>
      </c>
      <c r="D51" s="561"/>
      <c r="E51" s="561"/>
      <c r="F51" s="37">
        <v>600</v>
      </c>
    </row>
    <row r="52" spans="1:7" ht="12.75" hidden="1" customHeight="1" x14ac:dyDescent="0.25">
      <c r="A52" s="33" t="s">
        <v>276</v>
      </c>
      <c r="B52" s="30" t="s">
        <v>275</v>
      </c>
      <c r="C52" s="29" t="s">
        <v>274</v>
      </c>
      <c r="D52" s="561"/>
      <c r="E52" s="561"/>
      <c r="F52" s="37">
        <v>680</v>
      </c>
    </row>
    <row r="53" spans="1:7" ht="17.850000000000001" customHeight="1" x14ac:dyDescent="0.25">
      <c r="A53" s="31" t="s">
        <v>273</v>
      </c>
      <c r="B53" s="35" t="s">
        <v>271</v>
      </c>
      <c r="C53" s="34" t="s">
        <v>270</v>
      </c>
      <c r="D53" s="561"/>
      <c r="E53" s="561"/>
      <c r="F53" s="36">
        <f>F54</f>
        <v>243.4</v>
      </c>
    </row>
    <row r="54" spans="1:7" ht="20.25" customHeight="1" x14ac:dyDescent="0.2">
      <c r="A54" s="33" t="s">
        <v>272</v>
      </c>
      <c r="B54" s="30" t="s">
        <v>271</v>
      </c>
      <c r="C54" s="30" t="s">
        <v>267</v>
      </c>
      <c r="D54" s="561"/>
      <c r="E54" s="561"/>
      <c r="F54" s="49">
        <f>SUM('0503117 Отчет об исп'!P123:R123)/1000</f>
        <v>243.4</v>
      </c>
    </row>
    <row r="55" spans="1:7" ht="33" customHeight="1" x14ac:dyDescent="0.2">
      <c r="A55" s="31" t="s">
        <v>269</v>
      </c>
      <c r="B55" s="35" t="s">
        <v>268</v>
      </c>
      <c r="C55" s="35" t="s">
        <v>270</v>
      </c>
      <c r="D55" s="561"/>
      <c r="E55" s="562"/>
      <c r="F55" s="57">
        <v>0</v>
      </c>
    </row>
    <row r="56" spans="1:7" ht="37.5" hidden="1" customHeight="1" x14ac:dyDescent="0.25">
      <c r="A56" s="33" t="s">
        <v>269</v>
      </c>
      <c r="B56" s="30" t="s">
        <v>268</v>
      </c>
      <c r="C56" s="29" t="s">
        <v>267</v>
      </c>
      <c r="D56" s="561"/>
      <c r="E56" s="562"/>
      <c r="F56" s="32">
        <v>0</v>
      </c>
    </row>
    <row r="57" spans="1:7" ht="28.5" customHeight="1" x14ac:dyDescent="0.25">
      <c r="A57" s="31" t="s">
        <v>266</v>
      </c>
      <c r="B57" s="30"/>
      <c r="C57" s="29"/>
      <c r="D57" s="561"/>
      <c r="E57" s="562"/>
      <c r="F57" s="28">
        <f>SUM(F14+F24+F27+F32+F36+F44+F47+F49+F53+F55)</f>
        <v>35557.831989999999</v>
      </c>
      <c r="G57" s="27"/>
    </row>
    <row r="58" spans="1:7" ht="17.100000000000001" customHeight="1" x14ac:dyDescent="0.25">
      <c r="A58" s="26"/>
      <c r="B58" s="25"/>
      <c r="C58" s="24"/>
      <c r="D58" s="23"/>
      <c r="E58" s="23"/>
      <c r="F58" s="22"/>
    </row>
    <row r="59" spans="1:7" ht="17.100000000000001" customHeight="1" x14ac:dyDescent="0.3">
      <c r="A59" s="567" t="s">
        <v>265</v>
      </c>
      <c r="B59" s="567"/>
      <c r="C59" s="567"/>
      <c r="D59" s="567"/>
      <c r="E59" s="567"/>
      <c r="F59" s="567"/>
    </row>
    <row r="60" spans="1:7" ht="18.75" x14ac:dyDescent="0.3">
      <c r="A60" s="21" t="s">
        <v>264</v>
      </c>
      <c r="C60" s="560" t="s">
        <v>672</v>
      </c>
      <c r="D60" s="560"/>
      <c r="E60" s="560"/>
      <c r="F60" s="560"/>
    </row>
  </sheetData>
  <sheetProtection selectLockedCells="1" selectUnlockedCells="1"/>
  <mergeCells count="17">
    <mergeCell ref="C60:F60"/>
    <mergeCell ref="D12:E57"/>
    <mergeCell ref="A11:F11"/>
    <mergeCell ref="A25:A26"/>
    <mergeCell ref="B25:B26"/>
    <mergeCell ref="C25:C26"/>
    <mergeCell ref="F25:F26"/>
    <mergeCell ref="A59:F59"/>
    <mergeCell ref="B2:F2"/>
    <mergeCell ref="A7:F7"/>
    <mergeCell ref="A8:F8"/>
    <mergeCell ref="A9:F9"/>
    <mergeCell ref="A10:F10"/>
    <mergeCell ref="B3:F3"/>
    <mergeCell ref="B4:F4"/>
    <mergeCell ref="B5:F5"/>
    <mergeCell ref="B6:F6"/>
  </mergeCells>
  <pageMargins left="1.1812499999999999" right="0.39374999999999999" top="0.78749999999999998" bottom="0.78749999999999998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0"/>
  <sheetViews>
    <sheetView tabSelected="1" workbookViewId="0">
      <selection activeCell="G138" sqref="G138"/>
    </sheetView>
  </sheetViews>
  <sheetFormatPr defaultRowHeight="12.75" x14ac:dyDescent="0.2"/>
  <cols>
    <col min="1" max="1" width="50.140625" style="64" customWidth="1"/>
    <col min="2" max="2" width="5" style="59" customWidth="1"/>
    <col min="3" max="3" width="3.28515625" style="59" customWidth="1"/>
    <col min="4" max="4" width="3.85546875" style="59" customWidth="1"/>
    <col min="5" max="5" width="15.140625" style="59" customWidth="1"/>
    <col min="6" max="6" width="4" style="59" customWidth="1"/>
    <col min="7" max="7" width="15.42578125" style="99" bestFit="1" customWidth="1"/>
    <col min="8" max="8" width="3.28515625" style="64" customWidth="1"/>
    <col min="9" max="9" width="13.42578125" style="64" bestFit="1" customWidth="1"/>
    <col min="10" max="10" width="9.140625" style="61"/>
    <col min="11" max="12" width="12.7109375" style="61" bestFit="1" customWidth="1"/>
    <col min="13" max="13" width="15.5703125" style="61" customWidth="1"/>
    <col min="14" max="14" width="9.140625" style="61"/>
    <col min="15" max="15" width="21" style="61" customWidth="1"/>
    <col min="16" max="256" width="9.140625" style="61"/>
    <col min="257" max="257" width="50.140625" style="61" customWidth="1"/>
    <col min="258" max="258" width="5" style="61" customWidth="1"/>
    <col min="259" max="259" width="3.28515625" style="61" customWidth="1"/>
    <col min="260" max="260" width="3.85546875" style="61" customWidth="1"/>
    <col min="261" max="261" width="15.140625" style="61" customWidth="1"/>
    <col min="262" max="262" width="4" style="61" customWidth="1"/>
    <col min="263" max="263" width="15" style="61" bestFit="1" customWidth="1"/>
    <col min="264" max="264" width="3.28515625" style="61" customWidth="1"/>
    <col min="265" max="265" width="11.7109375" style="61" bestFit="1" customWidth="1"/>
    <col min="266" max="512" width="9.140625" style="61"/>
    <col min="513" max="513" width="50.140625" style="61" customWidth="1"/>
    <col min="514" max="514" width="5" style="61" customWidth="1"/>
    <col min="515" max="515" width="3.28515625" style="61" customWidth="1"/>
    <col min="516" max="516" width="3.85546875" style="61" customWidth="1"/>
    <col min="517" max="517" width="15.140625" style="61" customWidth="1"/>
    <col min="518" max="518" width="4" style="61" customWidth="1"/>
    <col min="519" max="519" width="15" style="61" bestFit="1" customWidth="1"/>
    <col min="520" max="520" width="3.28515625" style="61" customWidth="1"/>
    <col min="521" max="521" width="11.7109375" style="61" bestFit="1" customWidth="1"/>
    <col min="522" max="768" width="9.140625" style="61"/>
    <col min="769" max="769" width="50.140625" style="61" customWidth="1"/>
    <col min="770" max="770" width="5" style="61" customWidth="1"/>
    <col min="771" max="771" width="3.28515625" style="61" customWidth="1"/>
    <col min="772" max="772" width="3.85546875" style="61" customWidth="1"/>
    <col min="773" max="773" width="15.140625" style="61" customWidth="1"/>
    <col min="774" max="774" width="4" style="61" customWidth="1"/>
    <col min="775" max="775" width="15" style="61" bestFit="1" customWidth="1"/>
    <col min="776" max="776" width="3.28515625" style="61" customWidth="1"/>
    <col min="777" max="777" width="11.7109375" style="61" bestFit="1" customWidth="1"/>
    <col min="778" max="1024" width="9.140625" style="61"/>
    <col min="1025" max="1025" width="50.140625" style="61" customWidth="1"/>
    <col min="1026" max="1026" width="5" style="61" customWidth="1"/>
    <col min="1027" max="1027" width="3.28515625" style="61" customWidth="1"/>
    <col min="1028" max="1028" width="3.85546875" style="61" customWidth="1"/>
    <col min="1029" max="1029" width="15.140625" style="61" customWidth="1"/>
    <col min="1030" max="1030" width="4" style="61" customWidth="1"/>
    <col min="1031" max="1031" width="15" style="61" bestFit="1" customWidth="1"/>
    <col min="1032" max="1032" width="3.28515625" style="61" customWidth="1"/>
    <col min="1033" max="1033" width="11.7109375" style="61" bestFit="1" customWidth="1"/>
    <col min="1034" max="1280" width="9.140625" style="61"/>
    <col min="1281" max="1281" width="50.140625" style="61" customWidth="1"/>
    <col min="1282" max="1282" width="5" style="61" customWidth="1"/>
    <col min="1283" max="1283" width="3.28515625" style="61" customWidth="1"/>
    <col min="1284" max="1284" width="3.85546875" style="61" customWidth="1"/>
    <col min="1285" max="1285" width="15.140625" style="61" customWidth="1"/>
    <col min="1286" max="1286" width="4" style="61" customWidth="1"/>
    <col min="1287" max="1287" width="15" style="61" bestFit="1" customWidth="1"/>
    <col min="1288" max="1288" width="3.28515625" style="61" customWidth="1"/>
    <col min="1289" max="1289" width="11.7109375" style="61" bestFit="1" customWidth="1"/>
    <col min="1290" max="1536" width="9.140625" style="61"/>
    <col min="1537" max="1537" width="50.140625" style="61" customWidth="1"/>
    <col min="1538" max="1538" width="5" style="61" customWidth="1"/>
    <col min="1539" max="1539" width="3.28515625" style="61" customWidth="1"/>
    <col min="1540" max="1540" width="3.85546875" style="61" customWidth="1"/>
    <col min="1541" max="1541" width="15.140625" style="61" customWidth="1"/>
    <col min="1542" max="1542" width="4" style="61" customWidth="1"/>
    <col min="1543" max="1543" width="15" style="61" bestFit="1" customWidth="1"/>
    <col min="1544" max="1544" width="3.28515625" style="61" customWidth="1"/>
    <col min="1545" max="1545" width="11.7109375" style="61" bestFit="1" customWidth="1"/>
    <col min="1546" max="1792" width="9.140625" style="61"/>
    <col min="1793" max="1793" width="50.140625" style="61" customWidth="1"/>
    <col min="1794" max="1794" width="5" style="61" customWidth="1"/>
    <col min="1795" max="1795" width="3.28515625" style="61" customWidth="1"/>
    <col min="1796" max="1796" width="3.85546875" style="61" customWidth="1"/>
    <col min="1797" max="1797" width="15.140625" style="61" customWidth="1"/>
    <col min="1798" max="1798" width="4" style="61" customWidth="1"/>
    <col min="1799" max="1799" width="15" style="61" bestFit="1" customWidth="1"/>
    <col min="1800" max="1800" width="3.28515625" style="61" customWidth="1"/>
    <col min="1801" max="1801" width="11.7109375" style="61" bestFit="1" customWidth="1"/>
    <col min="1802" max="2048" width="9.140625" style="61"/>
    <col min="2049" max="2049" width="50.140625" style="61" customWidth="1"/>
    <col min="2050" max="2050" width="5" style="61" customWidth="1"/>
    <col min="2051" max="2051" width="3.28515625" style="61" customWidth="1"/>
    <col min="2052" max="2052" width="3.85546875" style="61" customWidth="1"/>
    <col min="2053" max="2053" width="15.140625" style="61" customWidth="1"/>
    <col min="2054" max="2054" width="4" style="61" customWidth="1"/>
    <col min="2055" max="2055" width="15" style="61" bestFit="1" customWidth="1"/>
    <col min="2056" max="2056" width="3.28515625" style="61" customWidth="1"/>
    <col min="2057" max="2057" width="11.7109375" style="61" bestFit="1" customWidth="1"/>
    <col min="2058" max="2304" width="9.140625" style="61"/>
    <col min="2305" max="2305" width="50.140625" style="61" customWidth="1"/>
    <col min="2306" max="2306" width="5" style="61" customWidth="1"/>
    <col min="2307" max="2307" width="3.28515625" style="61" customWidth="1"/>
    <col min="2308" max="2308" width="3.85546875" style="61" customWidth="1"/>
    <col min="2309" max="2309" width="15.140625" style="61" customWidth="1"/>
    <col min="2310" max="2310" width="4" style="61" customWidth="1"/>
    <col min="2311" max="2311" width="15" style="61" bestFit="1" customWidth="1"/>
    <col min="2312" max="2312" width="3.28515625" style="61" customWidth="1"/>
    <col min="2313" max="2313" width="11.7109375" style="61" bestFit="1" customWidth="1"/>
    <col min="2314" max="2560" width="9.140625" style="61"/>
    <col min="2561" max="2561" width="50.140625" style="61" customWidth="1"/>
    <col min="2562" max="2562" width="5" style="61" customWidth="1"/>
    <col min="2563" max="2563" width="3.28515625" style="61" customWidth="1"/>
    <col min="2564" max="2564" width="3.85546875" style="61" customWidth="1"/>
    <col min="2565" max="2565" width="15.140625" style="61" customWidth="1"/>
    <col min="2566" max="2566" width="4" style="61" customWidth="1"/>
    <col min="2567" max="2567" width="15" style="61" bestFit="1" customWidth="1"/>
    <col min="2568" max="2568" width="3.28515625" style="61" customWidth="1"/>
    <col min="2569" max="2569" width="11.7109375" style="61" bestFit="1" customWidth="1"/>
    <col min="2570" max="2816" width="9.140625" style="61"/>
    <col min="2817" max="2817" width="50.140625" style="61" customWidth="1"/>
    <col min="2818" max="2818" width="5" style="61" customWidth="1"/>
    <col min="2819" max="2819" width="3.28515625" style="61" customWidth="1"/>
    <col min="2820" max="2820" width="3.85546875" style="61" customWidth="1"/>
    <col min="2821" max="2821" width="15.140625" style="61" customWidth="1"/>
    <col min="2822" max="2822" width="4" style="61" customWidth="1"/>
    <col min="2823" max="2823" width="15" style="61" bestFit="1" customWidth="1"/>
    <col min="2824" max="2824" width="3.28515625" style="61" customWidth="1"/>
    <col min="2825" max="2825" width="11.7109375" style="61" bestFit="1" customWidth="1"/>
    <col min="2826" max="3072" width="9.140625" style="61"/>
    <col min="3073" max="3073" width="50.140625" style="61" customWidth="1"/>
    <col min="3074" max="3074" width="5" style="61" customWidth="1"/>
    <col min="3075" max="3075" width="3.28515625" style="61" customWidth="1"/>
    <col min="3076" max="3076" width="3.85546875" style="61" customWidth="1"/>
    <col min="3077" max="3077" width="15.140625" style="61" customWidth="1"/>
    <col min="3078" max="3078" width="4" style="61" customWidth="1"/>
    <col min="3079" max="3079" width="15" style="61" bestFit="1" customWidth="1"/>
    <col min="3080" max="3080" width="3.28515625" style="61" customWidth="1"/>
    <col min="3081" max="3081" width="11.7109375" style="61" bestFit="1" customWidth="1"/>
    <col min="3082" max="3328" width="9.140625" style="61"/>
    <col min="3329" max="3329" width="50.140625" style="61" customWidth="1"/>
    <col min="3330" max="3330" width="5" style="61" customWidth="1"/>
    <col min="3331" max="3331" width="3.28515625" style="61" customWidth="1"/>
    <col min="3332" max="3332" width="3.85546875" style="61" customWidth="1"/>
    <col min="3333" max="3333" width="15.140625" style="61" customWidth="1"/>
    <col min="3334" max="3334" width="4" style="61" customWidth="1"/>
    <col min="3335" max="3335" width="15" style="61" bestFit="1" customWidth="1"/>
    <col min="3336" max="3336" width="3.28515625" style="61" customWidth="1"/>
    <col min="3337" max="3337" width="11.7109375" style="61" bestFit="1" customWidth="1"/>
    <col min="3338" max="3584" width="9.140625" style="61"/>
    <col min="3585" max="3585" width="50.140625" style="61" customWidth="1"/>
    <col min="3586" max="3586" width="5" style="61" customWidth="1"/>
    <col min="3587" max="3587" width="3.28515625" style="61" customWidth="1"/>
    <col min="3588" max="3588" width="3.85546875" style="61" customWidth="1"/>
    <col min="3589" max="3589" width="15.140625" style="61" customWidth="1"/>
    <col min="3590" max="3590" width="4" style="61" customWidth="1"/>
    <col min="3591" max="3591" width="15" style="61" bestFit="1" customWidth="1"/>
    <col min="3592" max="3592" width="3.28515625" style="61" customWidth="1"/>
    <col min="3593" max="3593" width="11.7109375" style="61" bestFit="1" customWidth="1"/>
    <col min="3594" max="3840" width="9.140625" style="61"/>
    <col min="3841" max="3841" width="50.140625" style="61" customWidth="1"/>
    <col min="3842" max="3842" width="5" style="61" customWidth="1"/>
    <col min="3843" max="3843" width="3.28515625" style="61" customWidth="1"/>
    <col min="3844" max="3844" width="3.85546875" style="61" customWidth="1"/>
    <col min="3845" max="3845" width="15.140625" style="61" customWidth="1"/>
    <col min="3846" max="3846" width="4" style="61" customWidth="1"/>
    <col min="3847" max="3847" width="15" style="61" bestFit="1" customWidth="1"/>
    <col min="3848" max="3848" width="3.28515625" style="61" customWidth="1"/>
    <col min="3849" max="3849" width="11.7109375" style="61" bestFit="1" customWidth="1"/>
    <col min="3850" max="4096" width="9.140625" style="61"/>
    <col min="4097" max="4097" width="50.140625" style="61" customWidth="1"/>
    <col min="4098" max="4098" width="5" style="61" customWidth="1"/>
    <col min="4099" max="4099" width="3.28515625" style="61" customWidth="1"/>
    <col min="4100" max="4100" width="3.85546875" style="61" customWidth="1"/>
    <col min="4101" max="4101" width="15.140625" style="61" customWidth="1"/>
    <col min="4102" max="4102" width="4" style="61" customWidth="1"/>
    <col min="4103" max="4103" width="15" style="61" bestFit="1" customWidth="1"/>
    <col min="4104" max="4104" width="3.28515625" style="61" customWidth="1"/>
    <col min="4105" max="4105" width="11.7109375" style="61" bestFit="1" customWidth="1"/>
    <col min="4106" max="4352" width="9.140625" style="61"/>
    <col min="4353" max="4353" width="50.140625" style="61" customWidth="1"/>
    <col min="4354" max="4354" width="5" style="61" customWidth="1"/>
    <col min="4355" max="4355" width="3.28515625" style="61" customWidth="1"/>
    <col min="4356" max="4356" width="3.85546875" style="61" customWidth="1"/>
    <col min="4357" max="4357" width="15.140625" style="61" customWidth="1"/>
    <col min="4358" max="4358" width="4" style="61" customWidth="1"/>
    <col min="4359" max="4359" width="15" style="61" bestFit="1" customWidth="1"/>
    <col min="4360" max="4360" width="3.28515625" style="61" customWidth="1"/>
    <col min="4361" max="4361" width="11.7109375" style="61" bestFit="1" customWidth="1"/>
    <col min="4362" max="4608" width="9.140625" style="61"/>
    <col min="4609" max="4609" width="50.140625" style="61" customWidth="1"/>
    <col min="4610" max="4610" width="5" style="61" customWidth="1"/>
    <col min="4611" max="4611" width="3.28515625" style="61" customWidth="1"/>
    <col min="4612" max="4612" width="3.85546875" style="61" customWidth="1"/>
    <col min="4613" max="4613" width="15.140625" style="61" customWidth="1"/>
    <col min="4614" max="4614" width="4" style="61" customWidth="1"/>
    <col min="4615" max="4615" width="15" style="61" bestFit="1" customWidth="1"/>
    <col min="4616" max="4616" width="3.28515625" style="61" customWidth="1"/>
    <col min="4617" max="4617" width="11.7109375" style="61" bestFit="1" customWidth="1"/>
    <col min="4618" max="4864" width="9.140625" style="61"/>
    <col min="4865" max="4865" width="50.140625" style="61" customWidth="1"/>
    <col min="4866" max="4866" width="5" style="61" customWidth="1"/>
    <col min="4867" max="4867" width="3.28515625" style="61" customWidth="1"/>
    <col min="4868" max="4868" width="3.85546875" style="61" customWidth="1"/>
    <col min="4869" max="4869" width="15.140625" style="61" customWidth="1"/>
    <col min="4870" max="4870" width="4" style="61" customWidth="1"/>
    <col min="4871" max="4871" width="15" style="61" bestFit="1" customWidth="1"/>
    <col min="4872" max="4872" width="3.28515625" style="61" customWidth="1"/>
    <col min="4873" max="4873" width="11.7109375" style="61" bestFit="1" customWidth="1"/>
    <col min="4874" max="5120" width="9.140625" style="61"/>
    <col min="5121" max="5121" width="50.140625" style="61" customWidth="1"/>
    <col min="5122" max="5122" width="5" style="61" customWidth="1"/>
    <col min="5123" max="5123" width="3.28515625" style="61" customWidth="1"/>
    <col min="5124" max="5124" width="3.85546875" style="61" customWidth="1"/>
    <col min="5125" max="5125" width="15.140625" style="61" customWidth="1"/>
    <col min="5126" max="5126" width="4" style="61" customWidth="1"/>
    <col min="5127" max="5127" width="15" style="61" bestFit="1" customWidth="1"/>
    <col min="5128" max="5128" width="3.28515625" style="61" customWidth="1"/>
    <col min="5129" max="5129" width="11.7109375" style="61" bestFit="1" customWidth="1"/>
    <col min="5130" max="5376" width="9.140625" style="61"/>
    <col min="5377" max="5377" width="50.140625" style="61" customWidth="1"/>
    <col min="5378" max="5378" width="5" style="61" customWidth="1"/>
    <col min="5379" max="5379" width="3.28515625" style="61" customWidth="1"/>
    <col min="5380" max="5380" width="3.85546875" style="61" customWidth="1"/>
    <col min="5381" max="5381" width="15.140625" style="61" customWidth="1"/>
    <col min="5382" max="5382" width="4" style="61" customWidth="1"/>
    <col min="5383" max="5383" width="15" style="61" bestFit="1" customWidth="1"/>
    <col min="5384" max="5384" width="3.28515625" style="61" customWidth="1"/>
    <col min="5385" max="5385" width="11.7109375" style="61" bestFit="1" customWidth="1"/>
    <col min="5386" max="5632" width="9.140625" style="61"/>
    <col min="5633" max="5633" width="50.140625" style="61" customWidth="1"/>
    <col min="5634" max="5634" width="5" style="61" customWidth="1"/>
    <col min="5635" max="5635" width="3.28515625" style="61" customWidth="1"/>
    <col min="5636" max="5636" width="3.85546875" style="61" customWidth="1"/>
    <col min="5637" max="5637" width="15.140625" style="61" customWidth="1"/>
    <col min="5638" max="5638" width="4" style="61" customWidth="1"/>
    <col min="5639" max="5639" width="15" style="61" bestFit="1" customWidth="1"/>
    <col min="5640" max="5640" width="3.28515625" style="61" customWidth="1"/>
    <col min="5641" max="5641" width="11.7109375" style="61" bestFit="1" customWidth="1"/>
    <col min="5642" max="5888" width="9.140625" style="61"/>
    <col min="5889" max="5889" width="50.140625" style="61" customWidth="1"/>
    <col min="5890" max="5890" width="5" style="61" customWidth="1"/>
    <col min="5891" max="5891" width="3.28515625" style="61" customWidth="1"/>
    <col min="5892" max="5892" width="3.85546875" style="61" customWidth="1"/>
    <col min="5893" max="5893" width="15.140625" style="61" customWidth="1"/>
    <col min="5894" max="5894" width="4" style="61" customWidth="1"/>
    <col min="5895" max="5895" width="15" style="61" bestFit="1" customWidth="1"/>
    <col min="5896" max="5896" width="3.28515625" style="61" customWidth="1"/>
    <col min="5897" max="5897" width="11.7109375" style="61" bestFit="1" customWidth="1"/>
    <col min="5898" max="6144" width="9.140625" style="61"/>
    <col min="6145" max="6145" width="50.140625" style="61" customWidth="1"/>
    <col min="6146" max="6146" width="5" style="61" customWidth="1"/>
    <col min="6147" max="6147" width="3.28515625" style="61" customWidth="1"/>
    <col min="6148" max="6148" width="3.85546875" style="61" customWidth="1"/>
    <col min="6149" max="6149" width="15.140625" style="61" customWidth="1"/>
    <col min="6150" max="6150" width="4" style="61" customWidth="1"/>
    <col min="6151" max="6151" width="15" style="61" bestFit="1" customWidth="1"/>
    <col min="6152" max="6152" width="3.28515625" style="61" customWidth="1"/>
    <col min="6153" max="6153" width="11.7109375" style="61" bestFit="1" customWidth="1"/>
    <col min="6154" max="6400" width="9.140625" style="61"/>
    <col min="6401" max="6401" width="50.140625" style="61" customWidth="1"/>
    <col min="6402" max="6402" width="5" style="61" customWidth="1"/>
    <col min="6403" max="6403" width="3.28515625" style="61" customWidth="1"/>
    <col min="6404" max="6404" width="3.85546875" style="61" customWidth="1"/>
    <col min="6405" max="6405" width="15.140625" style="61" customWidth="1"/>
    <col min="6406" max="6406" width="4" style="61" customWidth="1"/>
    <col min="6407" max="6407" width="15" style="61" bestFit="1" customWidth="1"/>
    <col min="6408" max="6408" width="3.28515625" style="61" customWidth="1"/>
    <col min="6409" max="6409" width="11.7109375" style="61" bestFit="1" customWidth="1"/>
    <col min="6410" max="6656" width="9.140625" style="61"/>
    <col min="6657" max="6657" width="50.140625" style="61" customWidth="1"/>
    <col min="6658" max="6658" width="5" style="61" customWidth="1"/>
    <col min="6659" max="6659" width="3.28515625" style="61" customWidth="1"/>
    <col min="6660" max="6660" width="3.85546875" style="61" customWidth="1"/>
    <col min="6661" max="6661" width="15.140625" style="61" customWidth="1"/>
    <col min="6662" max="6662" width="4" style="61" customWidth="1"/>
    <col min="6663" max="6663" width="15" style="61" bestFit="1" customWidth="1"/>
    <col min="6664" max="6664" width="3.28515625" style="61" customWidth="1"/>
    <col min="6665" max="6665" width="11.7109375" style="61" bestFit="1" customWidth="1"/>
    <col min="6666" max="6912" width="9.140625" style="61"/>
    <col min="6913" max="6913" width="50.140625" style="61" customWidth="1"/>
    <col min="6914" max="6914" width="5" style="61" customWidth="1"/>
    <col min="6915" max="6915" width="3.28515625" style="61" customWidth="1"/>
    <col min="6916" max="6916" width="3.85546875" style="61" customWidth="1"/>
    <col min="6917" max="6917" width="15.140625" style="61" customWidth="1"/>
    <col min="6918" max="6918" width="4" style="61" customWidth="1"/>
    <col min="6919" max="6919" width="15" style="61" bestFit="1" customWidth="1"/>
    <col min="6920" max="6920" width="3.28515625" style="61" customWidth="1"/>
    <col min="6921" max="6921" width="11.7109375" style="61" bestFit="1" customWidth="1"/>
    <col min="6922" max="7168" width="9.140625" style="61"/>
    <col min="7169" max="7169" width="50.140625" style="61" customWidth="1"/>
    <col min="7170" max="7170" width="5" style="61" customWidth="1"/>
    <col min="7171" max="7171" width="3.28515625" style="61" customWidth="1"/>
    <col min="7172" max="7172" width="3.85546875" style="61" customWidth="1"/>
    <col min="7173" max="7173" width="15.140625" style="61" customWidth="1"/>
    <col min="7174" max="7174" width="4" style="61" customWidth="1"/>
    <col min="7175" max="7175" width="15" style="61" bestFit="1" customWidth="1"/>
    <col min="7176" max="7176" width="3.28515625" style="61" customWidth="1"/>
    <col min="7177" max="7177" width="11.7109375" style="61" bestFit="1" customWidth="1"/>
    <col min="7178" max="7424" width="9.140625" style="61"/>
    <col min="7425" max="7425" width="50.140625" style="61" customWidth="1"/>
    <col min="7426" max="7426" width="5" style="61" customWidth="1"/>
    <col min="7427" max="7427" width="3.28515625" style="61" customWidth="1"/>
    <col min="7428" max="7428" width="3.85546875" style="61" customWidth="1"/>
    <col min="7429" max="7429" width="15.140625" style="61" customWidth="1"/>
    <col min="7430" max="7430" width="4" style="61" customWidth="1"/>
    <col min="7431" max="7431" width="15" style="61" bestFit="1" customWidth="1"/>
    <col min="7432" max="7432" width="3.28515625" style="61" customWidth="1"/>
    <col min="7433" max="7433" width="11.7109375" style="61" bestFit="1" customWidth="1"/>
    <col min="7434" max="7680" width="9.140625" style="61"/>
    <col min="7681" max="7681" width="50.140625" style="61" customWidth="1"/>
    <col min="7682" max="7682" width="5" style="61" customWidth="1"/>
    <col min="7683" max="7683" width="3.28515625" style="61" customWidth="1"/>
    <col min="7684" max="7684" width="3.85546875" style="61" customWidth="1"/>
    <col min="7685" max="7685" width="15.140625" style="61" customWidth="1"/>
    <col min="7686" max="7686" width="4" style="61" customWidth="1"/>
    <col min="7687" max="7687" width="15" style="61" bestFit="1" customWidth="1"/>
    <col min="7688" max="7688" width="3.28515625" style="61" customWidth="1"/>
    <col min="7689" max="7689" width="11.7109375" style="61" bestFit="1" customWidth="1"/>
    <col min="7690" max="7936" width="9.140625" style="61"/>
    <col min="7937" max="7937" width="50.140625" style="61" customWidth="1"/>
    <col min="7938" max="7938" width="5" style="61" customWidth="1"/>
    <col min="7939" max="7939" width="3.28515625" style="61" customWidth="1"/>
    <col min="7940" max="7940" width="3.85546875" style="61" customWidth="1"/>
    <col min="7941" max="7941" width="15.140625" style="61" customWidth="1"/>
    <col min="7942" max="7942" width="4" style="61" customWidth="1"/>
    <col min="7943" max="7943" width="15" style="61" bestFit="1" customWidth="1"/>
    <col min="7944" max="7944" width="3.28515625" style="61" customWidth="1"/>
    <col min="7945" max="7945" width="11.7109375" style="61" bestFit="1" customWidth="1"/>
    <col min="7946" max="8192" width="9.140625" style="61"/>
    <col min="8193" max="8193" width="50.140625" style="61" customWidth="1"/>
    <col min="8194" max="8194" width="5" style="61" customWidth="1"/>
    <col min="8195" max="8195" width="3.28515625" style="61" customWidth="1"/>
    <col min="8196" max="8196" width="3.85546875" style="61" customWidth="1"/>
    <col min="8197" max="8197" width="15.140625" style="61" customWidth="1"/>
    <col min="8198" max="8198" width="4" style="61" customWidth="1"/>
    <col min="8199" max="8199" width="15" style="61" bestFit="1" customWidth="1"/>
    <col min="8200" max="8200" width="3.28515625" style="61" customWidth="1"/>
    <col min="8201" max="8201" width="11.7109375" style="61" bestFit="1" customWidth="1"/>
    <col min="8202" max="8448" width="9.140625" style="61"/>
    <col min="8449" max="8449" width="50.140625" style="61" customWidth="1"/>
    <col min="8450" max="8450" width="5" style="61" customWidth="1"/>
    <col min="8451" max="8451" width="3.28515625" style="61" customWidth="1"/>
    <col min="8452" max="8452" width="3.85546875" style="61" customWidth="1"/>
    <col min="8453" max="8453" width="15.140625" style="61" customWidth="1"/>
    <col min="8454" max="8454" width="4" style="61" customWidth="1"/>
    <col min="8455" max="8455" width="15" style="61" bestFit="1" customWidth="1"/>
    <col min="8456" max="8456" width="3.28515625" style="61" customWidth="1"/>
    <col min="8457" max="8457" width="11.7109375" style="61" bestFit="1" customWidth="1"/>
    <col min="8458" max="8704" width="9.140625" style="61"/>
    <col min="8705" max="8705" width="50.140625" style="61" customWidth="1"/>
    <col min="8706" max="8706" width="5" style="61" customWidth="1"/>
    <col min="8707" max="8707" width="3.28515625" style="61" customWidth="1"/>
    <col min="8708" max="8708" width="3.85546875" style="61" customWidth="1"/>
    <col min="8709" max="8709" width="15.140625" style="61" customWidth="1"/>
    <col min="8710" max="8710" width="4" style="61" customWidth="1"/>
    <col min="8711" max="8711" width="15" style="61" bestFit="1" customWidth="1"/>
    <col min="8712" max="8712" width="3.28515625" style="61" customWidth="1"/>
    <col min="8713" max="8713" width="11.7109375" style="61" bestFit="1" customWidth="1"/>
    <col min="8714" max="8960" width="9.140625" style="61"/>
    <col min="8961" max="8961" width="50.140625" style="61" customWidth="1"/>
    <col min="8962" max="8962" width="5" style="61" customWidth="1"/>
    <col min="8963" max="8963" width="3.28515625" style="61" customWidth="1"/>
    <col min="8964" max="8964" width="3.85546875" style="61" customWidth="1"/>
    <col min="8965" max="8965" width="15.140625" style="61" customWidth="1"/>
    <col min="8966" max="8966" width="4" style="61" customWidth="1"/>
    <col min="8967" max="8967" width="15" style="61" bestFit="1" customWidth="1"/>
    <col min="8968" max="8968" width="3.28515625" style="61" customWidth="1"/>
    <col min="8969" max="8969" width="11.7109375" style="61" bestFit="1" customWidth="1"/>
    <col min="8970" max="9216" width="9.140625" style="61"/>
    <col min="9217" max="9217" width="50.140625" style="61" customWidth="1"/>
    <col min="9218" max="9218" width="5" style="61" customWidth="1"/>
    <col min="9219" max="9219" width="3.28515625" style="61" customWidth="1"/>
    <col min="9220" max="9220" width="3.85546875" style="61" customWidth="1"/>
    <col min="9221" max="9221" width="15.140625" style="61" customWidth="1"/>
    <col min="9222" max="9222" width="4" style="61" customWidth="1"/>
    <col min="9223" max="9223" width="15" style="61" bestFit="1" customWidth="1"/>
    <col min="9224" max="9224" width="3.28515625" style="61" customWidth="1"/>
    <col min="9225" max="9225" width="11.7109375" style="61" bestFit="1" customWidth="1"/>
    <col min="9226" max="9472" width="9.140625" style="61"/>
    <col min="9473" max="9473" width="50.140625" style="61" customWidth="1"/>
    <col min="9474" max="9474" width="5" style="61" customWidth="1"/>
    <col min="9475" max="9475" width="3.28515625" style="61" customWidth="1"/>
    <col min="9476" max="9476" width="3.85546875" style="61" customWidth="1"/>
    <col min="9477" max="9477" width="15.140625" style="61" customWidth="1"/>
    <col min="9478" max="9478" width="4" style="61" customWidth="1"/>
    <col min="9479" max="9479" width="15" style="61" bestFit="1" customWidth="1"/>
    <col min="9480" max="9480" width="3.28515625" style="61" customWidth="1"/>
    <col min="9481" max="9481" width="11.7109375" style="61" bestFit="1" customWidth="1"/>
    <col min="9482" max="9728" width="9.140625" style="61"/>
    <col min="9729" max="9729" width="50.140625" style="61" customWidth="1"/>
    <col min="9730" max="9730" width="5" style="61" customWidth="1"/>
    <col min="9731" max="9731" width="3.28515625" style="61" customWidth="1"/>
    <col min="9732" max="9732" width="3.85546875" style="61" customWidth="1"/>
    <col min="9733" max="9733" width="15.140625" style="61" customWidth="1"/>
    <col min="9734" max="9734" width="4" style="61" customWidth="1"/>
    <col min="9735" max="9735" width="15" style="61" bestFit="1" customWidth="1"/>
    <col min="9736" max="9736" width="3.28515625" style="61" customWidth="1"/>
    <col min="9737" max="9737" width="11.7109375" style="61" bestFit="1" customWidth="1"/>
    <col min="9738" max="9984" width="9.140625" style="61"/>
    <col min="9985" max="9985" width="50.140625" style="61" customWidth="1"/>
    <col min="9986" max="9986" width="5" style="61" customWidth="1"/>
    <col min="9987" max="9987" width="3.28515625" style="61" customWidth="1"/>
    <col min="9988" max="9988" width="3.85546875" style="61" customWidth="1"/>
    <col min="9989" max="9989" width="15.140625" style="61" customWidth="1"/>
    <col min="9990" max="9990" width="4" style="61" customWidth="1"/>
    <col min="9991" max="9991" width="15" style="61" bestFit="1" customWidth="1"/>
    <col min="9992" max="9992" width="3.28515625" style="61" customWidth="1"/>
    <col min="9993" max="9993" width="11.7109375" style="61" bestFit="1" customWidth="1"/>
    <col min="9994" max="10240" width="9.140625" style="61"/>
    <col min="10241" max="10241" width="50.140625" style="61" customWidth="1"/>
    <col min="10242" max="10242" width="5" style="61" customWidth="1"/>
    <col min="10243" max="10243" width="3.28515625" style="61" customWidth="1"/>
    <col min="10244" max="10244" width="3.85546875" style="61" customWidth="1"/>
    <col min="10245" max="10245" width="15.140625" style="61" customWidth="1"/>
    <col min="10246" max="10246" width="4" style="61" customWidth="1"/>
    <col min="10247" max="10247" width="15" style="61" bestFit="1" customWidth="1"/>
    <col min="10248" max="10248" width="3.28515625" style="61" customWidth="1"/>
    <col min="10249" max="10249" width="11.7109375" style="61" bestFit="1" customWidth="1"/>
    <col min="10250" max="10496" width="9.140625" style="61"/>
    <col min="10497" max="10497" width="50.140625" style="61" customWidth="1"/>
    <col min="10498" max="10498" width="5" style="61" customWidth="1"/>
    <col min="10499" max="10499" width="3.28515625" style="61" customWidth="1"/>
    <col min="10500" max="10500" width="3.85546875" style="61" customWidth="1"/>
    <col min="10501" max="10501" width="15.140625" style="61" customWidth="1"/>
    <col min="10502" max="10502" width="4" style="61" customWidth="1"/>
    <col min="10503" max="10503" width="15" style="61" bestFit="1" customWidth="1"/>
    <col min="10504" max="10504" width="3.28515625" style="61" customWidth="1"/>
    <col min="10505" max="10505" width="11.7109375" style="61" bestFit="1" customWidth="1"/>
    <col min="10506" max="10752" width="9.140625" style="61"/>
    <col min="10753" max="10753" width="50.140625" style="61" customWidth="1"/>
    <col min="10754" max="10754" width="5" style="61" customWidth="1"/>
    <col min="10755" max="10755" width="3.28515625" style="61" customWidth="1"/>
    <col min="10756" max="10756" width="3.85546875" style="61" customWidth="1"/>
    <col min="10757" max="10757" width="15.140625" style="61" customWidth="1"/>
    <col min="10758" max="10758" width="4" style="61" customWidth="1"/>
    <col min="10759" max="10759" width="15" style="61" bestFit="1" customWidth="1"/>
    <col min="10760" max="10760" width="3.28515625" style="61" customWidth="1"/>
    <col min="10761" max="10761" width="11.7109375" style="61" bestFit="1" customWidth="1"/>
    <col min="10762" max="11008" width="9.140625" style="61"/>
    <col min="11009" max="11009" width="50.140625" style="61" customWidth="1"/>
    <col min="11010" max="11010" width="5" style="61" customWidth="1"/>
    <col min="11011" max="11011" width="3.28515625" style="61" customWidth="1"/>
    <col min="11012" max="11012" width="3.85546875" style="61" customWidth="1"/>
    <col min="11013" max="11013" width="15.140625" style="61" customWidth="1"/>
    <col min="11014" max="11014" width="4" style="61" customWidth="1"/>
    <col min="11015" max="11015" width="15" style="61" bestFit="1" customWidth="1"/>
    <col min="11016" max="11016" width="3.28515625" style="61" customWidth="1"/>
    <col min="11017" max="11017" width="11.7109375" style="61" bestFit="1" customWidth="1"/>
    <col min="11018" max="11264" width="9.140625" style="61"/>
    <col min="11265" max="11265" width="50.140625" style="61" customWidth="1"/>
    <col min="11266" max="11266" width="5" style="61" customWidth="1"/>
    <col min="11267" max="11267" width="3.28515625" style="61" customWidth="1"/>
    <col min="11268" max="11268" width="3.85546875" style="61" customWidth="1"/>
    <col min="11269" max="11269" width="15.140625" style="61" customWidth="1"/>
    <col min="11270" max="11270" width="4" style="61" customWidth="1"/>
    <col min="11271" max="11271" width="15" style="61" bestFit="1" customWidth="1"/>
    <col min="11272" max="11272" width="3.28515625" style="61" customWidth="1"/>
    <col min="11273" max="11273" width="11.7109375" style="61" bestFit="1" customWidth="1"/>
    <col min="11274" max="11520" width="9.140625" style="61"/>
    <col min="11521" max="11521" width="50.140625" style="61" customWidth="1"/>
    <col min="11522" max="11522" width="5" style="61" customWidth="1"/>
    <col min="11523" max="11523" width="3.28515625" style="61" customWidth="1"/>
    <col min="11524" max="11524" width="3.85546875" style="61" customWidth="1"/>
    <col min="11525" max="11525" width="15.140625" style="61" customWidth="1"/>
    <col min="11526" max="11526" width="4" style="61" customWidth="1"/>
    <col min="11527" max="11527" width="15" style="61" bestFit="1" customWidth="1"/>
    <col min="11528" max="11528" width="3.28515625" style="61" customWidth="1"/>
    <col min="11529" max="11529" width="11.7109375" style="61" bestFit="1" customWidth="1"/>
    <col min="11530" max="11776" width="9.140625" style="61"/>
    <col min="11777" max="11777" width="50.140625" style="61" customWidth="1"/>
    <col min="11778" max="11778" width="5" style="61" customWidth="1"/>
    <col min="11779" max="11779" width="3.28515625" style="61" customWidth="1"/>
    <col min="11780" max="11780" width="3.85546875" style="61" customWidth="1"/>
    <col min="11781" max="11781" width="15.140625" style="61" customWidth="1"/>
    <col min="11782" max="11782" width="4" style="61" customWidth="1"/>
    <col min="11783" max="11783" width="15" style="61" bestFit="1" customWidth="1"/>
    <col min="11784" max="11784" width="3.28515625" style="61" customWidth="1"/>
    <col min="11785" max="11785" width="11.7109375" style="61" bestFit="1" customWidth="1"/>
    <col min="11786" max="12032" width="9.140625" style="61"/>
    <col min="12033" max="12033" width="50.140625" style="61" customWidth="1"/>
    <col min="12034" max="12034" width="5" style="61" customWidth="1"/>
    <col min="12035" max="12035" width="3.28515625" style="61" customWidth="1"/>
    <col min="12036" max="12036" width="3.85546875" style="61" customWidth="1"/>
    <col min="12037" max="12037" width="15.140625" style="61" customWidth="1"/>
    <col min="12038" max="12038" width="4" style="61" customWidth="1"/>
    <col min="12039" max="12039" width="15" style="61" bestFit="1" customWidth="1"/>
    <col min="12040" max="12040" width="3.28515625" style="61" customWidth="1"/>
    <col min="12041" max="12041" width="11.7109375" style="61" bestFit="1" customWidth="1"/>
    <col min="12042" max="12288" width="9.140625" style="61"/>
    <col min="12289" max="12289" width="50.140625" style="61" customWidth="1"/>
    <col min="12290" max="12290" width="5" style="61" customWidth="1"/>
    <col min="12291" max="12291" width="3.28515625" style="61" customWidth="1"/>
    <col min="12292" max="12292" width="3.85546875" style="61" customWidth="1"/>
    <col min="12293" max="12293" width="15.140625" style="61" customWidth="1"/>
    <col min="12294" max="12294" width="4" style="61" customWidth="1"/>
    <col min="12295" max="12295" width="15" style="61" bestFit="1" customWidth="1"/>
    <col min="12296" max="12296" width="3.28515625" style="61" customWidth="1"/>
    <col min="12297" max="12297" width="11.7109375" style="61" bestFit="1" customWidth="1"/>
    <col min="12298" max="12544" width="9.140625" style="61"/>
    <col min="12545" max="12545" width="50.140625" style="61" customWidth="1"/>
    <col min="12546" max="12546" width="5" style="61" customWidth="1"/>
    <col min="12547" max="12547" width="3.28515625" style="61" customWidth="1"/>
    <col min="12548" max="12548" width="3.85546875" style="61" customWidth="1"/>
    <col min="12549" max="12549" width="15.140625" style="61" customWidth="1"/>
    <col min="12550" max="12550" width="4" style="61" customWidth="1"/>
    <col min="12551" max="12551" width="15" style="61" bestFit="1" customWidth="1"/>
    <col min="12552" max="12552" width="3.28515625" style="61" customWidth="1"/>
    <col min="12553" max="12553" width="11.7109375" style="61" bestFit="1" customWidth="1"/>
    <col min="12554" max="12800" width="9.140625" style="61"/>
    <col min="12801" max="12801" width="50.140625" style="61" customWidth="1"/>
    <col min="12802" max="12802" width="5" style="61" customWidth="1"/>
    <col min="12803" max="12803" width="3.28515625" style="61" customWidth="1"/>
    <col min="12804" max="12804" width="3.85546875" style="61" customWidth="1"/>
    <col min="12805" max="12805" width="15.140625" style="61" customWidth="1"/>
    <col min="12806" max="12806" width="4" style="61" customWidth="1"/>
    <col min="12807" max="12807" width="15" style="61" bestFit="1" customWidth="1"/>
    <col min="12808" max="12808" width="3.28515625" style="61" customWidth="1"/>
    <col min="12809" max="12809" width="11.7109375" style="61" bestFit="1" customWidth="1"/>
    <col min="12810" max="13056" width="9.140625" style="61"/>
    <col min="13057" max="13057" width="50.140625" style="61" customWidth="1"/>
    <col min="13058" max="13058" width="5" style="61" customWidth="1"/>
    <col min="13059" max="13059" width="3.28515625" style="61" customWidth="1"/>
    <col min="13060" max="13060" width="3.85546875" style="61" customWidth="1"/>
    <col min="13061" max="13061" width="15.140625" style="61" customWidth="1"/>
    <col min="13062" max="13062" width="4" style="61" customWidth="1"/>
    <col min="13063" max="13063" width="15" style="61" bestFit="1" customWidth="1"/>
    <col min="13064" max="13064" width="3.28515625" style="61" customWidth="1"/>
    <col min="13065" max="13065" width="11.7109375" style="61" bestFit="1" customWidth="1"/>
    <col min="13066" max="13312" width="9.140625" style="61"/>
    <col min="13313" max="13313" width="50.140625" style="61" customWidth="1"/>
    <col min="13314" max="13314" width="5" style="61" customWidth="1"/>
    <col min="13315" max="13315" width="3.28515625" style="61" customWidth="1"/>
    <col min="13316" max="13316" width="3.85546875" style="61" customWidth="1"/>
    <col min="13317" max="13317" width="15.140625" style="61" customWidth="1"/>
    <col min="13318" max="13318" width="4" style="61" customWidth="1"/>
    <col min="13319" max="13319" width="15" style="61" bestFit="1" customWidth="1"/>
    <col min="13320" max="13320" width="3.28515625" style="61" customWidth="1"/>
    <col min="13321" max="13321" width="11.7109375" style="61" bestFit="1" customWidth="1"/>
    <col min="13322" max="13568" width="9.140625" style="61"/>
    <col min="13569" max="13569" width="50.140625" style="61" customWidth="1"/>
    <col min="13570" max="13570" width="5" style="61" customWidth="1"/>
    <col min="13571" max="13571" width="3.28515625" style="61" customWidth="1"/>
    <col min="13572" max="13572" width="3.85546875" style="61" customWidth="1"/>
    <col min="13573" max="13573" width="15.140625" style="61" customWidth="1"/>
    <col min="13574" max="13574" width="4" style="61" customWidth="1"/>
    <col min="13575" max="13575" width="15" style="61" bestFit="1" customWidth="1"/>
    <col min="13576" max="13576" width="3.28515625" style="61" customWidth="1"/>
    <col min="13577" max="13577" width="11.7109375" style="61" bestFit="1" customWidth="1"/>
    <col min="13578" max="13824" width="9.140625" style="61"/>
    <col min="13825" max="13825" width="50.140625" style="61" customWidth="1"/>
    <col min="13826" max="13826" width="5" style="61" customWidth="1"/>
    <col min="13827" max="13827" width="3.28515625" style="61" customWidth="1"/>
    <col min="13828" max="13828" width="3.85546875" style="61" customWidth="1"/>
    <col min="13829" max="13829" width="15.140625" style="61" customWidth="1"/>
    <col min="13830" max="13830" width="4" style="61" customWidth="1"/>
    <col min="13831" max="13831" width="15" style="61" bestFit="1" customWidth="1"/>
    <col min="13832" max="13832" width="3.28515625" style="61" customWidth="1"/>
    <col min="13833" max="13833" width="11.7109375" style="61" bestFit="1" customWidth="1"/>
    <col min="13834" max="14080" width="9.140625" style="61"/>
    <col min="14081" max="14081" width="50.140625" style="61" customWidth="1"/>
    <col min="14082" max="14082" width="5" style="61" customWidth="1"/>
    <col min="14083" max="14083" width="3.28515625" style="61" customWidth="1"/>
    <col min="14084" max="14084" width="3.85546875" style="61" customWidth="1"/>
    <col min="14085" max="14085" width="15.140625" style="61" customWidth="1"/>
    <col min="14086" max="14086" width="4" style="61" customWidth="1"/>
    <col min="14087" max="14087" width="15" style="61" bestFit="1" customWidth="1"/>
    <col min="14088" max="14088" width="3.28515625" style="61" customWidth="1"/>
    <col min="14089" max="14089" width="11.7109375" style="61" bestFit="1" customWidth="1"/>
    <col min="14090" max="14336" width="9.140625" style="61"/>
    <col min="14337" max="14337" width="50.140625" style="61" customWidth="1"/>
    <col min="14338" max="14338" width="5" style="61" customWidth="1"/>
    <col min="14339" max="14339" width="3.28515625" style="61" customWidth="1"/>
    <col min="14340" max="14340" width="3.85546875" style="61" customWidth="1"/>
    <col min="14341" max="14341" width="15.140625" style="61" customWidth="1"/>
    <col min="14342" max="14342" width="4" style="61" customWidth="1"/>
    <col min="14343" max="14343" width="15" style="61" bestFit="1" customWidth="1"/>
    <col min="14344" max="14344" width="3.28515625" style="61" customWidth="1"/>
    <col min="14345" max="14345" width="11.7109375" style="61" bestFit="1" customWidth="1"/>
    <col min="14346" max="14592" width="9.140625" style="61"/>
    <col min="14593" max="14593" width="50.140625" style="61" customWidth="1"/>
    <col min="14594" max="14594" width="5" style="61" customWidth="1"/>
    <col min="14595" max="14595" width="3.28515625" style="61" customWidth="1"/>
    <col min="14596" max="14596" width="3.85546875" style="61" customWidth="1"/>
    <col min="14597" max="14597" width="15.140625" style="61" customWidth="1"/>
    <col min="14598" max="14598" width="4" style="61" customWidth="1"/>
    <col min="14599" max="14599" width="15" style="61" bestFit="1" customWidth="1"/>
    <col min="14600" max="14600" width="3.28515625" style="61" customWidth="1"/>
    <col min="14601" max="14601" width="11.7109375" style="61" bestFit="1" customWidth="1"/>
    <col min="14602" max="14848" width="9.140625" style="61"/>
    <col min="14849" max="14849" width="50.140625" style="61" customWidth="1"/>
    <col min="14850" max="14850" width="5" style="61" customWidth="1"/>
    <col min="14851" max="14851" width="3.28515625" style="61" customWidth="1"/>
    <col min="14852" max="14852" width="3.85546875" style="61" customWidth="1"/>
    <col min="14853" max="14853" width="15.140625" style="61" customWidth="1"/>
    <col min="14854" max="14854" width="4" style="61" customWidth="1"/>
    <col min="14855" max="14855" width="15" style="61" bestFit="1" customWidth="1"/>
    <col min="14856" max="14856" width="3.28515625" style="61" customWidth="1"/>
    <col min="14857" max="14857" width="11.7109375" style="61" bestFit="1" customWidth="1"/>
    <col min="14858" max="15104" width="9.140625" style="61"/>
    <col min="15105" max="15105" width="50.140625" style="61" customWidth="1"/>
    <col min="15106" max="15106" width="5" style="61" customWidth="1"/>
    <col min="15107" max="15107" width="3.28515625" style="61" customWidth="1"/>
    <col min="15108" max="15108" width="3.85546875" style="61" customWidth="1"/>
    <col min="15109" max="15109" width="15.140625" style="61" customWidth="1"/>
    <col min="15110" max="15110" width="4" style="61" customWidth="1"/>
    <col min="15111" max="15111" width="15" style="61" bestFit="1" customWidth="1"/>
    <col min="15112" max="15112" width="3.28515625" style="61" customWidth="1"/>
    <col min="15113" max="15113" width="11.7109375" style="61" bestFit="1" customWidth="1"/>
    <col min="15114" max="15360" width="9.140625" style="61"/>
    <col min="15361" max="15361" width="50.140625" style="61" customWidth="1"/>
    <col min="15362" max="15362" width="5" style="61" customWidth="1"/>
    <col min="15363" max="15363" width="3.28515625" style="61" customWidth="1"/>
    <col min="15364" max="15364" width="3.85546875" style="61" customWidth="1"/>
    <col min="15365" max="15365" width="15.140625" style="61" customWidth="1"/>
    <col min="15366" max="15366" width="4" style="61" customWidth="1"/>
    <col min="15367" max="15367" width="15" style="61" bestFit="1" customWidth="1"/>
    <col min="15368" max="15368" width="3.28515625" style="61" customWidth="1"/>
    <col min="15369" max="15369" width="11.7109375" style="61" bestFit="1" customWidth="1"/>
    <col min="15370" max="15616" width="9.140625" style="61"/>
    <col min="15617" max="15617" width="50.140625" style="61" customWidth="1"/>
    <col min="15618" max="15618" width="5" style="61" customWidth="1"/>
    <col min="15619" max="15619" width="3.28515625" style="61" customWidth="1"/>
    <col min="15620" max="15620" width="3.85546875" style="61" customWidth="1"/>
    <col min="15621" max="15621" width="15.140625" style="61" customWidth="1"/>
    <col min="15622" max="15622" width="4" style="61" customWidth="1"/>
    <col min="15623" max="15623" width="15" style="61" bestFit="1" customWidth="1"/>
    <col min="15624" max="15624" width="3.28515625" style="61" customWidth="1"/>
    <col min="15625" max="15625" width="11.7109375" style="61" bestFit="1" customWidth="1"/>
    <col min="15626" max="15872" width="9.140625" style="61"/>
    <col min="15873" max="15873" width="50.140625" style="61" customWidth="1"/>
    <col min="15874" max="15874" width="5" style="61" customWidth="1"/>
    <col min="15875" max="15875" width="3.28515625" style="61" customWidth="1"/>
    <col min="15876" max="15876" width="3.85546875" style="61" customWidth="1"/>
    <col min="15877" max="15877" width="15.140625" style="61" customWidth="1"/>
    <col min="15878" max="15878" width="4" style="61" customWidth="1"/>
    <col min="15879" max="15879" width="15" style="61" bestFit="1" customWidth="1"/>
    <col min="15880" max="15880" width="3.28515625" style="61" customWidth="1"/>
    <col min="15881" max="15881" width="11.7109375" style="61" bestFit="1" customWidth="1"/>
    <col min="15882" max="16128" width="9.140625" style="61"/>
    <col min="16129" max="16129" width="50.140625" style="61" customWidth="1"/>
    <col min="16130" max="16130" width="5" style="61" customWidth="1"/>
    <col min="16131" max="16131" width="3.28515625" style="61" customWidth="1"/>
    <col min="16132" max="16132" width="3.85546875" style="61" customWidth="1"/>
    <col min="16133" max="16133" width="15.140625" style="61" customWidth="1"/>
    <col min="16134" max="16134" width="4" style="61" customWidth="1"/>
    <col min="16135" max="16135" width="15" style="61" bestFit="1" customWidth="1"/>
    <col min="16136" max="16136" width="3.28515625" style="61" customWidth="1"/>
    <col min="16137" max="16137" width="11.7109375" style="61" bestFit="1" customWidth="1"/>
    <col min="16138" max="16384" width="9.140625" style="61"/>
  </cols>
  <sheetData>
    <row r="1" spans="1:256" ht="15.75" x14ac:dyDescent="0.2">
      <c r="A1" s="58"/>
      <c r="B1" s="574" t="s">
        <v>322</v>
      </c>
      <c r="C1" s="574"/>
      <c r="D1" s="574"/>
      <c r="E1" s="574"/>
      <c r="F1" s="574"/>
      <c r="G1" s="574"/>
      <c r="H1" s="60"/>
      <c r="I1" s="6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5.75" customHeight="1" x14ac:dyDescent="0.2">
      <c r="A2" s="58"/>
      <c r="B2" s="574" t="str">
        <f>данные!C11</f>
        <v>к решению 34 сессии Совета</v>
      </c>
      <c r="C2" s="574"/>
      <c r="D2" s="574"/>
      <c r="E2" s="574"/>
      <c r="F2" s="574"/>
      <c r="G2" s="574"/>
      <c r="H2" s="60"/>
      <c r="I2" s="6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 customHeight="1" x14ac:dyDescent="0.2">
      <c r="A3" s="58"/>
      <c r="B3" s="574" t="str">
        <f>данные!C12</f>
        <v>Кировского сельского поселения</v>
      </c>
      <c r="C3" s="574"/>
      <c r="D3" s="574"/>
      <c r="E3" s="574"/>
      <c r="F3" s="574"/>
      <c r="G3" s="574"/>
      <c r="H3" s="60"/>
      <c r="I3" s="6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5.75" customHeight="1" x14ac:dyDescent="0.2">
      <c r="A4" s="58"/>
      <c r="B4" s="574" t="str">
        <f>данные!C13</f>
        <v>Славянского района</v>
      </c>
      <c r="C4" s="574"/>
      <c r="D4" s="574"/>
      <c r="E4" s="574"/>
      <c r="F4" s="574"/>
      <c r="G4" s="574"/>
      <c r="H4" s="60"/>
      <c r="I4" s="6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15.75" customHeight="1" x14ac:dyDescent="0.2">
      <c r="A5" s="58"/>
      <c r="B5" s="574" t="str">
        <f>данные!C14</f>
        <v>от 29.06.2022 год №3</v>
      </c>
      <c r="C5" s="574"/>
      <c r="D5" s="574"/>
      <c r="E5" s="574"/>
      <c r="F5" s="574"/>
      <c r="G5" s="574"/>
      <c r="H5" s="60"/>
      <c r="I5" s="6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17.25" customHeight="1" x14ac:dyDescent="0.2">
      <c r="A6" s="568" t="s">
        <v>320</v>
      </c>
      <c r="B6" s="568"/>
      <c r="C6" s="568"/>
      <c r="D6" s="568"/>
      <c r="E6" s="568"/>
      <c r="F6" s="568"/>
      <c r="G6" s="568"/>
      <c r="H6" s="60"/>
      <c r="I6" s="6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17.25" customHeight="1" x14ac:dyDescent="0.2">
      <c r="A7" s="568" t="s">
        <v>325</v>
      </c>
      <c r="B7" s="568"/>
      <c r="C7" s="568"/>
      <c r="D7" s="568"/>
      <c r="E7" s="568"/>
      <c r="F7" s="568"/>
      <c r="G7" s="568"/>
      <c r="H7" s="60"/>
      <c r="I7" s="6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17.25" customHeight="1" x14ac:dyDescent="0.2">
      <c r="A8" s="568" t="s">
        <v>665</v>
      </c>
      <c r="B8" s="568"/>
      <c r="C8" s="568"/>
      <c r="D8" s="568"/>
      <c r="E8" s="568"/>
      <c r="F8" s="568"/>
      <c r="G8" s="568"/>
      <c r="H8" s="60"/>
      <c r="I8" s="6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2" customHeight="1" thickBot="1" x14ac:dyDescent="0.3">
      <c r="A9" s="218" t="s">
        <v>326</v>
      </c>
      <c r="B9" s="218"/>
      <c r="C9" s="218"/>
      <c r="D9" s="218"/>
      <c r="E9" s="218"/>
      <c r="F9" s="218"/>
      <c r="G9" s="219" t="s">
        <v>327</v>
      </c>
      <c r="H9" s="60"/>
      <c r="I9" s="6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7.25" customHeight="1" thickBot="1" x14ac:dyDescent="0.25">
      <c r="A10" s="569" t="s">
        <v>328</v>
      </c>
      <c r="B10" s="570" t="s">
        <v>329</v>
      </c>
      <c r="C10" s="571" t="s">
        <v>317</v>
      </c>
      <c r="D10" s="570" t="s">
        <v>316</v>
      </c>
      <c r="E10" s="571" t="s">
        <v>330</v>
      </c>
      <c r="F10" s="572" t="s">
        <v>331</v>
      </c>
      <c r="G10" s="573" t="s">
        <v>332</v>
      </c>
    </row>
    <row r="11" spans="1:256" ht="14.25" customHeight="1" thickBot="1" x14ac:dyDescent="0.25">
      <c r="A11" s="569"/>
      <c r="B11" s="570"/>
      <c r="C11" s="571"/>
      <c r="D11" s="570"/>
      <c r="E11" s="571"/>
      <c r="F11" s="572"/>
      <c r="G11" s="573"/>
    </row>
    <row r="12" spans="1:256" ht="15" customHeight="1" thickBot="1" x14ac:dyDescent="0.25">
      <c r="A12" s="220">
        <v>1</v>
      </c>
      <c r="B12" s="221" t="s">
        <v>27</v>
      </c>
      <c r="C12" s="222" t="s">
        <v>28</v>
      </c>
      <c r="D12" s="222" t="s">
        <v>29</v>
      </c>
      <c r="E12" s="222" t="s">
        <v>30</v>
      </c>
      <c r="F12" s="222" t="s">
        <v>31</v>
      </c>
      <c r="G12" s="223">
        <v>7</v>
      </c>
    </row>
    <row r="13" spans="1:256" ht="24" customHeight="1" thickBot="1" x14ac:dyDescent="0.25">
      <c r="A13" s="224" t="s">
        <v>333</v>
      </c>
      <c r="B13" s="221"/>
      <c r="C13" s="222"/>
      <c r="D13" s="222"/>
      <c r="E13" s="222"/>
      <c r="F13" s="222"/>
      <c r="G13" s="225">
        <f>SUM(G14)</f>
        <v>35557831.989999995</v>
      </c>
      <c r="L13" s="113"/>
      <c r="M13" s="113"/>
    </row>
    <row r="14" spans="1:256" s="66" customFormat="1" ht="29.25" thickBot="1" x14ac:dyDescent="0.25">
      <c r="A14" s="226" t="s">
        <v>334</v>
      </c>
      <c r="B14" s="227" t="s">
        <v>335</v>
      </c>
      <c r="C14" s="228"/>
      <c r="D14" s="228"/>
      <c r="E14" s="228"/>
      <c r="F14" s="228"/>
      <c r="G14" s="229">
        <f>SUM(G15+G64+G71+G101+G135+G191+G197+G239+G253+G271)</f>
        <v>35557831.989999995</v>
      </c>
    </row>
    <row r="15" spans="1:256" s="67" customFormat="1" ht="15.75" thickBot="1" x14ac:dyDescent="0.25">
      <c r="A15" s="230" t="s">
        <v>313</v>
      </c>
      <c r="B15" s="231" t="s">
        <v>335</v>
      </c>
      <c r="C15" s="232" t="s">
        <v>267</v>
      </c>
      <c r="D15" s="232"/>
      <c r="E15" s="232"/>
      <c r="F15" s="232"/>
      <c r="G15" s="233">
        <f>G16+G21+G34+G44+G49+G39</f>
        <v>12996900</v>
      </c>
    </row>
    <row r="16" spans="1:256" s="66" customFormat="1" ht="42.75" x14ac:dyDescent="0.2">
      <c r="A16" s="226" t="s">
        <v>336</v>
      </c>
      <c r="B16" s="234" t="s">
        <v>335</v>
      </c>
      <c r="C16" s="235" t="s">
        <v>267</v>
      </c>
      <c r="D16" s="235" t="s">
        <v>290</v>
      </c>
      <c r="E16" s="235"/>
      <c r="F16" s="235"/>
      <c r="G16" s="236">
        <f>G17</f>
        <v>983900</v>
      </c>
      <c r="K16" s="112"/>
    </row>
    <row r="17" spans="1:11" s="70" customFormat="1" ht="45" x14ac:dyDescent="0.2">
      <c r="A17" s="237" t="s">
        <v>337</v>
      </c>
      <c r="B17" s="238" t="s">
        <v>335</v>
      </c>
      <c r="C17" s="239" t="s">
        <v>267</v>
      </c>
      <c r="D17" s="239" t="s">
        <v>290</v>
      </c>
      <c r="E17" s="239" t="s">
        <v>338</v>
      </c>
      <c r="F17" s="239"/>
      <c r="G17" s="240">
        <f>G18</f>
        <v>983900</v>
      </c>
      <c r="H17" s="58"/>
      <c r="I17" s="108"/>
    </row>
    <row r="18" spans="1:11" s="70" customFormat="1" ht="33.75" customHeight="1" x14ac:dyDescent="0.2">
      <c r="A18" s="237" t="s">
        <v>339</v>
      </c>
      <c r="B18" s="238" t="s">
        <v>335</v>
      </c>
      <c r="C18" s="239" t="s">
        <v>267</v>
      </c>
      <c r="D18" s="239" t="s">
        <v>290</v>
      </c>
      <c r="E18" s="239" t="s">
        <v>340</v>
      </c>
      <c r="F18" s="239"/>
      <c r="G18" s="240">
        <f>G19</f>
        <v>983900</v>
      </c>
      <c r="H18" s="58"/>
      <c r="I18" s="58"/>
    </row>
    <row r="19" spans="1:11" s="70" customFormat="1" ht="30" x14ac:dyDescent="0.2">
      <c r="A19" s="237" t="s">
        <v>341</v>
      </c>
      <c r="B19" s="238" t="s">
        <v>335</v>
      </c>
      <c r="C19" s="239" t="s">
        <v>267</v>
      </c>
      <c r="D19" s="239" t="s">
        <v>290</v>
      </c>
      <c r="E19" s="239" t="s">
        <v>342</v>
      </c>
      <c r="F19" s="239"/>
      <c r="G19" s="240">
        <f>G20</f>
        <v>983900</v>
      </c>
      <c r="H19" s="58"/>
      <c r="I19" s="108"/>
    </row>
    <row r="20" spans="1:11" s="70" customFormat="1" ht="81.75" customHeight="1" x14ac:dyDescent="0.2">
      <c r="A20" s="237" t="s">
        <v>343</v>
      </c>
      <c r="B20" s="238" t="s">
        <v>335</v>
      </c>
      <c r="C20" s="239" t="s">
        <v>267</v>
      </c>
      <c r="D20" s="239" t="s">
        <v>290</v>
      </c>
      <c r="E20" s="239" t="s">
        <v>342</v>
      </c>
      <c r="F20" s="239" t="s">
        <v>344</v>
      </c>
      <c r="G20" s="240">
        <f>'0503117 Отчет об исп'!P50+'0503117 Отчет об исп'!P51</f>
        <v>983900</v>
      </c>
      <c r="H20" s="58"/>
      <c r="I20" s="108"/>
    </row>
    <row r="21" spans="1:11" s="73" customFormat="1" ht="63" customHeight="1" x14ac:dyDescent="0.2">
      <c r="A21" s="241" t="s">
        <v>311</v>
      </c>
      <c r="B21" s="242" t="s">
        <v>335</v>
      </c>
      <c r="C21" s="243" t="s">
        <v>267</v>
      </c>
      <c r="D21" s="243" t="s">
        <v>274</v>
      </c>
      <c r="E21" s="243"/>
      <c r="F21" s="243"/>
      <c r="G21" s="244">
        <f>G22</f>
        <v>4190400</v>
      </c>
      <c r="H21" s="72"/>
      <c r="I21" s="171"/>
      <c r="K21" s="111"/>
    </row>
    <row r="22" spans="1:11" s="70" customFormat="1" ht="30" x14ac:dyDescent="0.2">
      <c r="A22" s="237" t="s">
        <v>345</v>
      </c>
      <c r="B22" s="238" t="s">
        <v>335</v>
      </c>
      <c r="C22" s="239" t="s">
        <v>267</v>
      </c>
      <c r="D22" s="239" t="s">
        <v>274</v>
      </c>
      <c r="E22" s="239" t="s">
        <v>346</v>
      </c>
      <c r="F22" s="239"/>
      <c r="G22" s="240">
        <f>G23+G31</f>
        <v>4190400</v>
      </c>
      <c r="H22" s="58"/>
      <c r="I22" s="58"/>
    </row>
    <row r="23" spans="1:11" s="70" customFormat="1" ht="32.25" customHeight="1" x14ac:dyDescent="0.2">
      <c r="A23" s="237" t="s">
        <v>347</v>
      </c>
      <c r="B23" s="238" t="s">
        <v>335</v>
      </c>
      <c r="C23" s="239" t="s">
        <v>267</v>
      </c>
      <c r="D23" s="239" t="s">
        <v>274</v>
      </c>
      <c r="E23" s="239" t="s">
        <v>348</v>
      </c>
      <c r="F23" s="239"/>
      <c r="G23" s="240">
        <f>G24</f>
        <v>4186600</v>
      </c>
      <c r="H23" s="58"/>
      <c r="I23" s="58"/>
    </row>
    <row r="24" spans="1:11" s="70" customFormat="1" ht="30" x14ac:dyDescent="0.2">
      <c r="A24" s="237" t="s">
        <v>349</v>
      </c>
      <c r="B24" s="238" t="s">
        <v>335</v>
      </c>
      <c r="C24" s="239" t="s">
        <v>267</v>
      </c>
      <c r="D24" s="239" t="s">
        <v>274</v>
      </c>
      <c r="E24" s="239" t="s">
        <v>350</v>
      </c>
      <c r="F24" s="239"/>
      <c r="G24" s="240">
        <f>G25+G26+G27+G28+G30</f>
        <v>4186600</v>
      </c>
      <c r="H24" s="58"/>
      <c r="I24" s="58"/>
    </row>
    <row r="25" spans="1:11" ht="75" x14ac:dyDescent="0.2">
      <c r="A25" s="237" t="s">
        <v>343</v>
      </c>
      <c r="B25" s="238" t="s">
        <v>335</v>
      </c>
      <c r="C25" s="239" t="s">
        <v>267</v>
      </c>
      <c r="D25" s="239" t="s">
        <v>274</v>
      </c>
      <c r="E25" s="239" t="s">
        <v>350</v>
      </c>
      <c r="F25" s="239" t="s">
        <v>344</v>
      </c>
      <c r="G25" s="240">
        <f>'0503117 Отчет об исп'!P52+'0503117 Отчет об исп'!P53</f>
        <v>2439900</v>
      </c>
    </row>
    <row r="26" spans="1:11" ht="35.25" customHeight="1" x14ac:dyDescent="0.2">
      <c r="A26" s="237" t="s">
        <v>351</v>
      </c>
      <c r="B26" s="238" t="s">
        <v>335</v>
      </c>
      <c r="C26" s="239" t="s">
        <v>267</v>
      </c>
      <c r="D26" s="239" t="s">
        <v>274</v>
      </c>
      <c r="E26" s="239" t="s">
        <v>350</v>
      </c>
      <c r="F26" s="239" t="s">
        <v>89</v>
      </c>
      <c r="G26" s="240">
        <f>SUM('0503117 Отчет об исп'!P54:R54,'0503117 Отчет об исп'!P56:R56)</f>
        <v>1532000</v>
      </c>
    </row>
    <row r="27" spans="1:11" s="70" customFormat="1" ht="18" customHeight="1" x14ac:dyDescent="0.2">
      <c r="A27" s="237" t="s">
        <v>352</v>
      </c>
      <c r="B27" s="238" t="s">
        <v>335</v>
      </c>
      <c r="C27" s="239" t="s">
        <v>267</v>
      </c>
      <c r="D27" s="239" t="s">
        <v>274</v>
      </c>
      <c r="E27" s="239" t="s">
        <v>350</v>
      </c>
      <c r="F27" s="239" t="s">
        <v>157</v>
      </c>
      <c r="G27" s="240">
        <f>'0503117 Отчет об исп'!P57</f>
        <v>48700</v>
      </c>
      <c r="H27" s="58"/>
      <c r="I27" s="58"/>
    </row>
    <row r="28" spans="1:11" s="70" customFormat="1" ht="18" customHeight="1" x14ac:dyDescent="0.2">
      <c r="A28" s="237" t="s">
        <v>353</v>
      </c>
      <c r="B28" s="238" t="s">
        <v>335</v>
      </c>
      <c r="C28" s="239" t="s">
        <v>267</v>
      </c>
      <c r="D28" s="239" t="s">
        <v>274</v>
      </c>
      <c r="E28" s="239" t="s">
        <v>350</v>
      </c>
      <c r="F28" s="239" t="s">
        <v>354</v>
      </c>
      <c r="G28" s="240">
        <f>SUM('0503117 Отчет об исп'!P58:R60)</f>
        <v>166000</v>
      </c>
      <c r="H28" s="58"/>
      <c r="I28" s="58"/>
    </row>
    <row r="29" spans="1:11" s="70" customFormat="1" ht="33.75" customHeight="1" x14ac:dyDescent="0.2">
      <c r="A29" s="237" t="s">
        <v>355</v>
      </c>
      <c r="B29" s="238" t="s">
        <v>335</v>
      </c>
      <c r="C29" s="239" t="s">
        <v>267</v>
      </c>
      <c r="D29" s="239" t="s">
        <v>274</v>
      </c>
      <c r="E29" s="239" t="s">
        <v>356</v>
      </c>
      <c r="F29" s="239"/>
      <c r="G29" s="240">
        <f>G30</f>
        <v>0</v>
      </c>
      <c r="H29" s="58"/>
      <c r="I29" s="58"/>
    </row>
    <row r="30" spans="1:11" s="70" customFormat="1" ht="35.25" customHeight="1" x14ac:dyDescent="0.2">
      <c r="A30" s="237" t="s">
        <v>351</v>
      </c>
      <c r="B30" s="238" t="s">
        <v>335</v>
      </c>
      <c r="C30" s="239" t="s">
        <v>267</v>
      </c>
      <c r="D30" s="239" t="s">
        <v>274</v>
      </c>
      <c r="E30" s="239" t="s">
        <v>356</v>
      </c>
      <c r="F30" s="239" t="s">
        <v>357</v>
      </c>
      <c r="G30" s="240">
        <f>SUM('0503117 Отчет об исп'!P55:R55)</f>
        <v>0</v>
      </c>
      <c r="H30" s="58"/>
      <c r="I30" s="58"/>
    </row>
    <row r="31" spans="1:11" s="70" customFormat="1" ht="45" x14ac:dyDescent="0.2">
      <c r="A31" s="237" t="s">
        <v>358</v>
      </c>
      <c r="B31" s="238" t="s">
        <v>335</v>
      </c>
      <c r="C31" s="239" t="s">
        <v>267</v>
      </c>
      <c r="D31" s="239" t="s">
        <v>274</v>
      </c>
      <c r="E31" s="239" t="s">
        <v>359</v>
      </c>
      <c r="F31" s="239"/>
      <c r="G31" s="240">
        <f>G32</f>
        <v>3800</v>
      </c>
      <c r="H31" s="58"/>
      <c r="I31" s="58"/>
    </row>
    <row r="32" spans="1:11" s="70" customFormat="1" ht="45" x14ac:dyDescent="0.2">
      <c r="A32" s="237" t="s">
        <v>360</v>
      </c>
      <c r="B32" s="238" t="s">
        <v>335</v>
      </c>
      <c r="C32" s="239" t="s">
        <v>267</v>
      </c>
      <c r="D32" s="239" t="s">
        <v>274</v>
      </c>
      <c r="E32" s="239" t="s">
        <v>361</v>
      </c>
      <c r="F32" s="239"/>
      <c r="G32" s="240">
        <f>G33</f>
        <v>3800</v>
      </c>
      <c r="H32" s="58"/>
      <c r="I32" s="58"/>
    </row>
    <row r="33" spans="1:11" ht="31.5" customHeight="1" x14ac:dyDescent="0.2">
      <c r="A33" s="237" t="s">
        <v>351</v>
      </c>
      <c r="B33" s="238" t="s">
        <v>335</v>
      </c>
      <c r="C33" s="239" t="s">
        <v>267</v>
      </c>
      <c r="D33" s="239" t="s">
        <v>274</v>
      </c>
      <c r="E33" s="239" t="s">
        <v>361</v>
      </c>
      <c r="F33" s="239" t="s">
        <v>89</v>
      </c>
      <c r="G33" s="240">
        <v>3800</v>
      </c>
    </row>
    <row r="34" spans="1:11" s="70" customFormat="1" ht="42.75" x14ac:dyDescent="0.2">
      <c r="A34" s="241" t="s">
        <v>310</v>
      </c>
      <c r="B34" s="242" t="s">
        <v>335</v>
      </c>
      <c r="C34" s="243" t="s">
        <v>267</v>
      </c>
      <c r="D34" s="243" t="s">
        <v>309</v>
      </c>
      <c r="E34" s="243"/>
      <c r="F34" s="243"/>
      <c r="G34" s="245">
        <f>G35</f>
        <v>63000</v>
      </c>
      <c r="H34" s="58"/>
      <c r="I34" s="58"/>
      <c r="K34" s="109"/>
    </row>
    <row r="35" spans="1:11" s="70" customFormat="1" ht="30" x14ac:dyDescent="0.2">
      <c r="A35" s="237" t="s">
        <v>362</v>
      </c>
      <c r="B35" s="238" t="s">
        <v>335</v>
      </c>
      <c r="C35" s="239" t="s">
        <v>267</v>
      </c>
      <c r="D35" s="239" t="s">
        <v>309</v>
      </c>
      <c r="E35" s="239" t="s">
        <v>363</v>
      </c>
      <c r="F35" s="239"/>
      <c r="G35" s="240">
        <f>G36</f>
        <v>63000</v>
      </c>
      <c r="H35" s="58"/>
      <c r="I35" s="58"/>
    </row>
    <row r="36" spans="1:11" s="70" customFormat="1" ht="15" x14ac:dyDescent="0.2">
      <c r="A36" s="237" t="s">
        <v>364</v>
      </c>
      <c r="B36" s="238" t="s">
        <v>335</v>
      </c>
      <c r="C36" s="239" t="s">
        <v>267</v>
      </c>
      <c r="D36" s="239" t="s">
        <v>309</v>
      </c>
      <c r="E36" s="239" t="s">
        <v>365</v>
      </c>
      <c r="F36" s="239"/>
      <c r="G36" s="240">
        <f>G37</f>
        <v>63000</v>
      </c>
      <c r="H36" s="58"/>
      <c r="I36" s="58"/>
    </row>
    <row r="37" spans="1:11" s="70" customFormat="1" ht="30" x14ac:dyDescent="0.2">
      <c r="A37" s="237" t="s">
        <v>349</v>
      </c>
      <c r="B37" s="238" t="s">
        <v>335</v>
      </c>
      <c r="C37" s="239" t="s">
        <v>267</v>
      </c>
      <c r="D37" s="239" t="s">
        <v>309</v>
      </c>
      <c r="E37" s="239" t="s">
        <v>366</v>
      </c>
      <c r="F37" s="239"/>
      <c r="G37" s="240">
        <f>G38</f>
        <v>63000</v>
      </c>
      <c r="H37" s="58"/>
      <c r="I37" s="58"/>
    </row>
    <row r="38" spans="1:11" s="70" customFormat="1" ht="15" x14ac:dyDescent="0.2">
      <c r="A38" s="237" t="s">
        <v>352</v>
      </c>
      <c r="B38" s="238" t="s">
        <v>335</v>
      </c>
      <c r="C38" s="239" t="s">
        <v>267</v>
      </c>
      <c r="D38" s="239" t="s">
        <v>309</v>
      </c>
      <c r="E38" s="239" t="s">
        <v>366</v>
      </c>
      <c r="F38" s="239" t="s">
        <v>157</v>
      </c>
      <c r="G38" s="240">
        <f>'0503117 Отчет об исп'!P62</f>
        <v>63000</v>
      </c>
      <c r="H38" s="58"/>
      <c r="I38" s="58"/>
    </row>
    <row r="39" spans="1:11" s="70" customFormat="1" ht="1.5" customHeight="1" x14ac:dyDescent="0.2">
      <c r="A39" s="241" t="s">
        <v>367</v>
      </c>
      <c r="B39" s="242" t="s">
        <v>335</v>
      </c>
      <c r="C39" s="243" t="s">
        <v>267</v>
      </c>
      <c r="D39" s="243" t="s">
        <v>286</v>
      </c>
      <c r="E39" s="243"/>
      <c r="F39" s="243"/>
      <c r="G39" s="245">
        <f>G40</f>
        <v>0</v>
      </c>
      <c r="H39" s="58"/>
      <c r="I39" s="58"/>
    </row>
    <row r="40" spans="1:11" s="70" customFormat="1" ht="30" hidden="1" x14ac:dyDescent="0.2">
      <c r="A40" s="237" t="s">
        <v>345</v>
      </c>
      <c r="B40" s="238" t="s">
        <v>335</v>
      </c>
      <c r="C40" s="239" t="s">
        <v>267</v>
      </c>
      <c r="D40" s="239" t="s">
        <v>286</v>
      </c>
      <c r="E40" s="239" t="s">
        <v>346</v>
      </c>
      <c r="F40" s="239"/>
      <c r="G40" s="246">
        <f>G41</f>
        <v>0</v>
      </c>
      <c r="H40" s="58"/>
      <c r="I40" s="58"/>
    </row>
    <row r="41" spans="1:11" s="70" customFormat="1" ht="15" hidden="1" x14ac:dyDescent="0.2">
      <c r="A41" s="237" t="s">
        <v>367</v>
      </c>
      <c r="B41" s="238" t="s">
        <v>335</v>
      </c>
      <c r="C41" s="239" t="s">
        <v>267</v>
      </c>
      <c r="D41" s="239" t="s">
        <v>286</v>
      </c>
      <c r="E41" s="239" t="s">
        <v>368</v>
      </c>
      <c r="F41" s="239"/>
      <c r="G41" s="246">
        <f>G42</f>
        <v>0</v>
      </c>
      <c r="H41" s="58"/>
      <c r="I41" s="58"/>
    </row>
    <row r="42" spans="1:11" s="70" customFormat="1" ht="30" hidden="1" x14ac:dyDescent="0.2">
      <c r="A42" s="237" t="s">
        <v>369</v>
      </c>
      <c r="B42" s="238" t="s">
        <v>335</v>
      </c>
      <c r="C42" s="239" t="s">
        <v>267</v>
      </c>
      <c r="D42" s="239" t="s">
        <v>286</v>
      </c>
      <c r="E42" s="239" t="s">
        <v>370</v>
      </c>
      <c r="F42" s="239"/>
      <c r="G42" s="246">
        <f>G43</f>
        <v>0</v>
      </c>
      <c r="H42" s="58"/>
      <c r="I42" s="58"/>
    </row>
    <row r="43" spans="1:11" s="70" customFormat="1" ht="15" hidden="1" x14ac:dyDescent="0.2">
      <c r="A43" s="237" t="s">
        <v>371</v>
      </c>
      <c r="B43" s="238" t="s">
        <v>335</v>
      </c>
      <c r="C43" s="239" t="s">
        <v>267</v>
      </c>
      <c r="D43" s="239" t="s">
        <v>286</v>
      </c>
      <c r="E43" s="239" t="s">
        <v>370</v>
      </c>
      <c r="F43" s="239" t="s">
        <v>354</v>
      </c>
      <c r="G43" s="246">
        <v>0</v>
      </c>
      <c r="H43" s="58"/>
      <c r="I43" s="58"/>
    </row>
    <row r="44" spans="1:11" s="70" customFormat="1" ht="14.25" x14ac:dyDescent="0.2">
      <c r="A44" s="241" t="s">
        <v>308</v>
      </c>
      <c r="B44" s="242" t="s">
        <v>372</v>
      </c>
      <c r="C44" s="243" t="s">
        <v>373</v>
      </c>
      <c r="D44" s="243" t="s">
        <v>280</v>
      </c>
      <c r="E44" s="243"/>
      <c r="F44" s="243"/>
      <c r="G44" s="244">
        <f>G45</f>
        <v>10000</v>
      </c>
      <c r="H44" s="58"/>
      <c r="I44" s="58"/>
      <c r="K44" s="109"/>
    </row>
    <row r="45" spans="1:11" s="70" customFormat="1" ht="30" x14ac:dyDescent="0.2">
      <c r="A45" s="237" t="s">
        <v>345</v>
      </c>
      <c r="B45" s="238" t="s">
        <v>335</v>
      </c>
      <c r="C45" s="239" t="s">
        <v>267</v>
      </c>
      <c r="D45" s="239" t="s">
        <v>280</v>
      </c>
      <c r="E45" s="239" t="s">
        <v>346</v>
      </c>
      <c r="F45" s="239"/>
      <c r="G45" s="240">
        <f>G46</f>
        <v>10000</v>
      </c>
      <c r="H45" s="58"/>
      <c r="I45" s="58"/>
    </row>
    <row r="46" spans="1:11" s="70" customFormat="1" ht="15" x14ac:dyDescent="0.2">
      <c r="A46" s="237" t="s">
        <v>374</v>
      </c>
      <c r="B46" s="238" t="s">
        <v>335</v>
      </c>
      <c r="C46" s="239" t="s">
        <v>267</v>
      </c>
      <c r="D46" s="239" t="s">
        <v>280</v>
      </c>
      <c r="E46" s="239" t="s">
        <v>375</v>
      </c>
      <c r="F46" s="239"/>
      <c r="G46" s="240">
        <f>G47</f>
        <v>10000</v>
      </c>
      <c r="H46" s="58"/>
      <c r="I46" s="58"/>
    </row>
    <row r="47" spans="1:11" s="70" customFormat="1" ht="30" x14ac:dyDescent="0.2">
      <c r="A47" s="237" t="s">
        <v>376</v>
      </c>
      <c r="B47" s="238" t="s">
        <v>335</v>
      </c>
      <c r="C47" s="239" t="s">
        <v>267</v>
      </c>
      <c r="D47" s="239" t="s">
        <v>280</v>
      </c>
      <c r="E47" s="239" t="s">
        <v>377</v>
      </c>
      <c r="F47" s="239"/>
      <c r="G47" s="240">
        <f>G48</f>
        <v>10000</v>
      </c>
      <c r="H47" s="58"/>
      <c r="I47" s="58"/>
    </row>
    <row r="48" spans="1:11" s="70" customFormat="1" ht="15" x14ac:dyDescent="0.2">
      <c r="A48" s="237" t="s">
        <v>371</v>
      </c>
      <c r="B48" s="238" t="s">
        <v>335</v>
      </c>
      <c r="C48" s="239" t="s">
        <v>267</v>
      </c>
      <c r="D48" s="239" t="s">
        <v>280</v>
      </c>
      <c r="E48" s="239" t="s">
        <v>377</v>
      </c>
      <c r="F48" s="239" t="s">
        <v>354</v>
      </c>
      <c r="G48" s="240">
        <f>'0503117 Отчет об исп'!P64</f>
        <v>10000</v>
      </c>
      <c r="H48" s="58"/>
      <c r="I48" s="58"/>
    </row>
    <row r="49" spans="1:11" s="73" customFormat="1" ht="14.25" x14ac:dyDescent="0.2">
      <c r="A49" s="241" t="s">
        <v>378</v>
      </c>
      <c r="B49" s="242" t="s">
        <v>335</v>
      </c>
      <c r="C49" s="243" t="s">
        <v>267</v>
      </c>
      <c r="D49" s="243" t="s">
        <v>268</v>
      </c>
      <c r="E49" s="243"/>
      <c r="F49" s="243"/>
      <c r="G49" s="244">
        <f>G50</f>
        <v>7749600</v>
      </c>
      <c r="H49" s="72"/>
      <c r="I49" s="171"/>
      <c r="K49" s="111"/>
    </row>
    <row r="50" spans="1:11" s="70" customFormat="1" ht="30" x14ac:dyDescent="0.2">
      <c r="A50" s="237" t="s">
        <v>345</v>
      </c>
      <c r="B50" s="238" t="s">
        <v>335</v>
      </c>
      <c r="C50" s="239" t="s">
        <v>267</v>
      </c>
      <c r="D50" s="239" t="s">
        <v>268</v>
      </c>
      <c r="E50" s="239" t="s">
        <v>346</v>
      </c>
      <c r="F50" s="239"/>
      <c r="G50" s="240">
        <f>G51</f>
        <v>7749600</v>
      </c>
      <c r="H50" s="58"/>
      <c r="I50" s="58"/>
    </row>
    <row r="51" spans="1:11" s="70" customFormat="1" ht="15" x14ac:dyDescent="0.2">
      <c r="A51" s="237" t="s">
        <v>379</v>
      </c>
      <c r="B51" s="238" t="s">
        <v>335</v>
      </c>
      <c r="C51" s="239" t="s">
        <v>267</v>
      </c>
      <c r="D51" s="239" t="s">
        <v>268</v>
      </c>
      <c r="E51" s="239" t="s">
        <v>380</v>
      </c>
      <c r="F51" s="239"/>
      <c r="G51" s="240">
        <f>G52+G63</f>
        <v>7749600</v>
      </c>
      <c r="H51" s="58"/>
      <c r="I51" s="58"/>
    </row>
    <row r="52" spans="1:11" s="70" customFormat="1" ht="30" x14ac:dyDescent="0.2">
      <c r="A52" s="237" t="s">
        <v>381</v>
      </c>
      <c r="B52" s="238" t="s">
        <v>335</v>
      </c>
      <c r="C52" s="239" t="s">
        <v>267</v>
      </c>
      <c r="D52" s="239" t="s">
        <v>268</v>
      </c>
      <c r="E52" s="239" t="s">
        <v>382</v>
      </c>
      <c r="F52" s="239"/>
      <c r="G52" s="240">
        <f>G53+G54+G55</f>
        <v>7688580</v>
      </c>
      <c r="H52" s="58"/>
      <c r="I52" s="58"/>
    </row>
    <row r="53" spans="1:11" ht="75" x14ac:dyDescent="0.2">
      <c r="A53" s="237" t="s">
        <v>343</v>
      </c>
      <c r="B53" s="238" t="s">
        <v>335</v>
      </c>
      <c r="C53" s="239" t="s">
        <v>267</v>
      </c>
      <c r="D53" s="239" t="s">
        <v>268</v>
      </c>
      <c r="E53" s="239" t="s">
        <v>382</v>
      </c>
      <c r="F53" s="239" t="s">
        <v>344</v>
      </c>
      <c r="G53" s="240">
        <f>SUM('0503117 Отчет об исп'!P66:R67)</f>
        <v>6118700</v>
      </c>
    </row>
    <row r="54" spans="1:11" ht="30" x14ac:dyDescent="0.2">
      <c r="A54" s="237" t="s">
        <v>351</v>
      </c>
      <c r="B54" s="247" t="s">
        <v>335</v>
      </c>
      <c r="C54" s="248" t="s">
        <v>267</v>
      </c>
      <c r="D54" s="248" t="s">
        <v>268</v>
      </c>
      <c r="E54" s="248" t="s">
        <v>382</v>
      </c>
      <c r="F54" s="248" t="s">
        <v>89</v>
      </c>
      <c r="G54" s="249">
        <f>'0503117 Отчет об исп'!P69</f>
        <v>1540980</v>
      </c>
    </row>
    <row r="55" spans="1:11" s="70" customFormat="1" ht="15" x14ac:dyDescent="0.2">
      <c r="A55" s="237" t="s">
        <v>371</v>
      </c>
      <c r="B55" s="247" t="s">
        <v>335</v>
      </c>
      <c r="C55" s="248" t="s">
        <v>267</v>
      </c>
      <c r="D55" s="248" t="s">
        <v>268</v>
      </c>
      <c r="E55" s="248" t="s">
        <v>382</v>
      </c>
      <c r="F55" s="248" t="s">
        <v>354</v>
      </c>
      <c r="G55" s="249">
        <f>'0503117 Отчет об исп'!P70+'0503117 Отчет об исп'!P71+'0503117 Отчет об исп'!P72</f>
        <v>28900</v>
      </c>
      <c r="H55" s="58"/>
      <c r="I55" s="58"/>
    </row>
    <row r="56" spans="1:11" s="70" customFormat="1" ht="0.75" customHeight="1" x14ac:dyDescent="0.2">
      <c r="A56" s="237" t="s">
        <v>383</v>
      </c>
      <c r="B56" s="247" t="s">
        <v>335</v>
      </c>
      <c r="C56" s="248" t="s">
        <v>267</v>
      </c>
      <c r="D56" s="248" t="s">
        <v>268</v>
      </c>
      <c r="E56" s="248" t="s">
        <v>384</v>
      </c>
      <c r="F56" s="248"/>
      <c r="G56" s="249">
        <f>G57</f>
        <v>0</v>
      </c>
      <c r="H56" s="58"/>
      <c r="I56" s="58"/>
    </row>
    <row r="57" spans="1:11" s="70" customFormat="1" ht="30.75" hidden="1" thickBot="1" x14ac:dyDescent="0.25">
      <c r="A57" s="237" t="s">
        <v>385</v>
      </c>
      <c r="B57" s="247" t="s">
        <v>335</v>
      </c>
      <c r="C57" s="248" t="s">
        <v>267</v>
      </c>
      <c r="D57" s="248" t="s">
        <v>268</v>
      </c>
      <c r="E57" s="248" t="s">
        <v>386</v>
      </c>
      <c r="F57" s="248"/>
      <c r="G57" s="249">
        <f>G58</f>
        <v>0</v>
      </c>
      <c r="H57" s="58"/>
      <c r="I57" s="58"/>
    </row>
    <row r="58" spans="1:11" s="70" customFormat="1" ht="60.75" hidden="1" thickBot="1" x14ac:dyDescent="0.25">
      <c r="A58" s="237" t="s">
        <v>387</v>
      </c>
      <c r="B58" s="247" t="s">
        <v>335</v>
      </c>
      <c r="C58" s="248" t="s">
        <v>267</v>
      </c>
      <c r="D58" s="248" t="s">
        <v>268</v>
      </c>
      <c r="E58" s="248" t="s">
        <v>388</v>
      </c>
      <c r="F58" s="248"/>
      <c r="G58" s="249">
        <f>G59+G60</f>
        <v>0</v>
      </c>
      <c r="H58" s="58"/>
      <c r="I58" s="58"/>
      <c r="K58" s="70" t="s">
        <v>389</v>
      </c>
    </row>
    <row r="59" spans="1:11" ht="30.75" hidden="1" thickBot="1" x14ac:dyDescent="0.25">
      <c r="A59" s="237" t="s">
        <v>351</v>
      </c>
      <c r="B59" s="247" t="s">
        <v>335</v>
      </c>
      <c r="C59" s="248" t="s">
        <v>267</v>
      </c>
      <c r="D59" s="248" t="s">
        <v>268</v>
      </c>
      <c r="E59" s="248" t="s">
        <v>388</v>
      </c>
      <c r="F59" s="248" t="s">
        <v>89</v>
      </c>
      <c r="G59" s="249">
        <f>'0503117 Отчет об исп'!P73</f>
        <v>0</v>
      </c>
    </row>
    <row r="60" spans="1:11" s="70" customFormat="1" ht="15.75" hidden="1" thickBot="1" x14ac:dyDescent="0.25">
      <c r="A60" s="250"/>
      <c r="B60" s="251"/>
      <c r="C60" s="252"/>
      <c r="D60" s="252"/>
      <c r="E60" s="252"/>
      <c r="F60" s="252"/>
      <c r="G60" s="253"/>
      <c r="H60" s="58"/>
      <c r="I60" s="58"/>
    </row>
    <row r="61" spans="1:11" s="70" customFormat="1" ht="30.75" hidden="1" thickBot="1" x14ac:dyDescent="0.3">
      <c r="A61" s="254" t="s">
        <v>355</v>
      </c>
      <c r="B61" s="255" t="s">
        <v>335</v>
      </c>
      <c r="C61" s="255" t="s">
        <v>267</v>
      </c>
      <c r="D61" s="255" t="s">
        <v>268</v>
      </c>
      <c r="E61" s="255" t="s">
        <v>390</v>
      </c>
      <c r="F61" s="255"/>
      <c r="G61" s="256">
        <f>G62</f>
        <v>61020</v>
      </c>
      <c r="H61" s="58"/>
      <c r="I61" s="58"/>
    </row>
    <row r="62" spans="1:11" s="70" customFormat="1" ht="30.75" hidden="1" thickBot="1" x14ac:dyDescent="0.25">
      <c r="A62" s="257" t="s">
        <v>351</v>
      </c>
      <c r="B62" s="258" t="s">
        <v>335</v>
      </c>
      <c r="C62" s="259" t="s">
        <v>267</v>
      </c>
      <c r="D62" s="259" t="s">
        <v>268</v>
      </c>
      <c r="E62" s="259" t="s">
        <v>390</v>
      </c>
      <c r="F62" s="259" t="s">
        <v>89</v>
      </c>
      <c r="G62" s="260">
        <f>'0503117 Отчет об исп'!P74</f>
        <v>61020</v>
      </c>
      <c r="H62" s="58"/>
      <c r="I62" s="108"/>
    </row>
    <row r="63" spans="1:11" ht="18.75" customHeight="1" thickBot="1" x14ac:dyDescent="0.25">
      <c r="A63" s="261" t="s">
        <v>351</v>
      </c>
      <c r="B63" s="262" t="s">
        <v>335</v>
      </c>
      <c r="C63" s="255" t="s">
        <v>267</v>
      </c>
      <c r="D63" s="255" t="s">
        <v>268</v>
      </c>
      <c r="E63" s="263" t="s">
        <v>653</v>
      </c>
      <c r="F63" s="264" t="s">
        <v>89</v>
      </c>
      <c r="G63" s="256">
        <f>'0503117 Отчет об исп'!P74</f>
        <v>61020</v>
      </c>
    </row>
    <row r="64" spans="1:11" s="80" customFormat="1" ht="15.75" thickBot="1" x14ac:dyDescent="0.25">
      <c r="A64" s="265" t="s">
        <v>391</v>
      </c>
      <c r="B64" s="266" t="s">
        <v>335</v>
      </c>
      <c r="C64" s="267" t="s">
        <v>290</v>
      </c>
      <c r="D64" s="267"/>
      <c r="E64" s="267"/>
      <c r="F64" s="267"/>
      <c r="G64" s="268">
        <f>G69+G70</f>
        <v>259800</v>
      </c>
      <c r="H64" s="79"/>
      <c r="I64" s="79"/>
    </row>
    <row r="65" spans="1:13" s="73" customFormat="1" ht="14.25" x14ac:dyDescent="0.2">
      <c r="A65" s="241" t="s">
        <v>305</v>
      </c>
      <c r="B65" s="269" t="s">
        <v>335</v>
      </c>
      <c r="C65" s="270" t="s">
        <v>290</v>
      </c>
      <c r="D65" s="270" t="s">
        <v>277</v>
      </c>
      <c r="E65" s="270"/>
      <c r="F65" s="270"/>
      <c r="G65" s="271">
        <f>G66</f>
        <v>259800</v>
      </c>
      <c r="H65" s="72"/>
      <c r="I65" s="72"/>
      <c r="K65" s="111"/>
    </row>
    <row r="66" spans="1:13" s="70" customFormat="1" ht="30" x14ac:dyDescent="0.25">
      <c r="A66" s="272" t="s">
        <v>392</v>
      </c>
      <c r="B66" s="247" t="s">
        <v>335</v>
      </c>
      <c r="C66" s="248" t="s">
        <v>290</v>
      </c>
      <c r="D66" s="248" t="s">
        <v>277</v>
      </c>
      <c r="E66" s="248" t="s">
        <v>393</v>
      </c>
      <c r="F66" s="248"/>
      <c r="G66" s="249">
        <f>G67</f>
        <v>259800</v>
      </c>
      <c r="H66" s="58"/>
      <c r="I66" s="58"/>
    </row>
    <row r="67" spans="1:13" s="70" customFormat="1" ht="30" x14ac:dyDescent="0.2">
      <c r="A67" s="237" t="s">
        <v>394</v>
      </c>
      <c r="B67" s="247" t="s">
        <v>335</v>
      </c>
      <c r="C67" s="248" t="s">
        <v>290</v>
      </c>
      <c r="D67" s="248" t="s">
        <v>277</v>
      </c>
      <c r="E67" s="248" t="s">
        <v>395</v>
      </c>
      <c r="F67" s="248"/>
      <c r="G67" s="249">
        <f>G68</f>
        <v>259800</v>
      </c>
      <c r="H67" s="58"/>
      <c r="I67" s="58"/>
    </row>
    <row r="68" spans="1:13" s="70" customFormat="1" ht="45" x14ac:dyDescent="0.2">
      <c r="A68" s="237" t="s">
        <v>396</v>
      </c>
      <c r="B68" s="247" t="s">
        <v>335</v>
      </c>
      <c r="C68" s="248" t="s">
        <v>290</v>
      </c>
      <c r="D68" s="248" t="s">
        <v>277</v>
      </c>
      <c r="E68" s="248" t="s">
        <v>397</v>
      </c>
      <c r="F68" s="248"/>
      <c r="G68" s="249">
        <f>G69+G70</f>
        <v>259800</v>
      </c>
      <c r="H68" s="58"/>
      <c r="I68" s="82"/>
      <c r="J68" s="83"/>
      <c r="K68" s="83"/>
      <c r="L68" s="83"/>
      <c r="M68" s="83"/>
    </row>
    <row r="69" spans="1:13" ht="75" x14ac:dyDescent="0.2">
      <c r="A69" s="237" t="s">
        <v>343</v>
      </c>
      <c r="B69" s="247" t="s">
        <v>335</v>
      </c>
      <c r="C69" s="248" t="s">
        <v>290</v>
      </c>
      <c r="D69" s="248" t="s">
        <v>277</v>
      </c>
      <c r="E69" s="248" t="s">
        <v>397</v>
      </c>
      <c r="F69" s="248" t="s">
        <v>344</v>
      </c>
      <c r="G69" s="249">
        <f>SUM('0503117 Отчет об исп'!P75:R76)</f>
        <v>258800</v>
      </c>
      <c r="I69" s="84"/>
      <c r="J69" s="85"/>
      <c r="K69" s="85"/>
      <c r="L69" s="85"/>
      <c r="M69" s="86"/>
    </row>
    <row r="70" spans="1:13" ht="16.5" thickBot="1" x14ac:dyDescent="0.25">
      <c r="A70" s="237"/>
      <c r="B70" s="247" t="s">
        <v>335</v>
      </c>
      <c r="C70" s="248" t="s">
        <v>290</v>
      </c>
      <c r="D70" s="248" t="s">
        <v>277</v>
      </c>
      <c r="E70" s="248" t="s">
        <v>397</v>
      </c>
      <c r="F70" s="248" t="s">
        <v>89</v>
      </c>
      <c r="G70" s="249">
        <f>'0503117 Отчет об исп'!P77</f>
        <v>1000</v>
      </c>
      <c r="I70" s="84"/>
      <c r="J70" s="85"/>
      <c r="K70" s="85"/>
      <c r="L70" s="85"/>
      <c r="M70" s="86"/>
    </row>
    <row r="71" spans="1:13" s="80" customFormat="1" ht="30.75" thickBot="1" x14ac:dyDescent="0.25">
      <c r="A71" s="265" t="s">
        <v>398</v>
      </c>
      <c r="B71" s="273" t="s">
        <v>335</v>
      </c>
      <c r="C71" s="274" t="s">
        <v>277</v>
      </c>
      <c r="D71" s="274" t="s">
        <v>270</v>
      </c>
      <c r="E71" s="274"/>
      <c r="F71" s="274"/>
      <c r="G71" s="275">
        <f>G83+G96</f>
        <v>217776</v>
      </c>
      <c r="H71" s="79"/>
      <c r="I71" s="79"/>
    </row>
    <row r="72" spans="1:13" ht="15" hidden="1" x14ac:dyDescent="0.2">
      <c r="A72" s="276"/>
      <c r="B72" s="277"/>
      <c r="C72" s="278"/>
      <c r="D72" s="278"/>
      <c r="E72" s="278"/>
      <c r="F72" s="278"/>
      <c r="G72" s="279"/>
    </row>
    <row r="73" spans="1:13" ht="15" hidden="1" x14ac:dyDescent="0.2">
      <c r="A73" s="276"/>
      <c r="B73" s="277"/>
      <c r="C73" s="278"/>
      <c r="D73" s="278"/>
      <c r="E73" s="278"/>
      <c r="F73" s="278"/>
      <c r="G73" s="279"/>
    </row>
    <row r="74" spans="1:13" ht="15" hidden="1" x14ac:dyDescent="0.2">
      <c r="A74" s="276"/>
      <c r="B74" s="277"/>
      <c r="C74" s="278"/>
      <c r="D74" s="278"/>
      <c r="E74" s="278"/>
      <c r="F74" s="278"/>
      <c r="G74" s="279"/>
    </row>
    <row r="75" spans="1:13" ht="15" hidden="1" x14ac:dyDescent="0.2">
      <c r="A75" s="276"/>
      <c r="B75" s="277"/>
      <c r="C75" s="278"/>
      <c r="D75" s="278"/>
      <c r="E75" s="278"/>
      <c r="F75" s="278"/>
      <c r="G75" s="279"/>
    </row>
    <row r="76" spans="1:13" ht="15" hidden="1" x14ac:dyDescent="0.2">
      <c r="A76" s="276"/>
      <c r="B76" s="277"/>
      <c r="C76" s="278"/>
      <c r="D76" s="278"/>
      <c r="E76" s="278"/>
      <c r="F76" s="278"/>
      <c r="G76" s="279"/>
    </row>
    <row r="77" spans="1:13" ht="15" hidden="1" x14ac:dyDescent="0.2">
      <c r="A77" s="276"/>
      <c r="B77" s="277"/>
      <c r="C77" s="278"/>
      <c r="D77" s="278"/>
      <c r="E77" s="278"/>
      <c r="F77" s="278"/>
      <c r="G77" s="279"/>
    </row>
    <row r="78" spans="1:13" ht="15" hidden="1" x14ac:dyDescent="0.2">
      <c r="A78" s="276"/>
      <c r="B78" s="277"/>
      <c r="C78" s="278"/>
      <c r="D78" s="278"/>
      <c r="E78" s="278"/>
      <c r="F78" s="278"/>
      <c r="G78" s="279"/>
    </row>
    <row r="79" spans="1:13" ht="15" hidden="1" x14ac:dyDescent="0.2">
      <c r="A79" s="276"/>
      <c r="B79" s="277"/>
      <c r="C79" s="278"/>
      <c r="D79" s="278"/>
      <c r="E79" s="278"/>
      <c r="F79" s="278"/>
      <c r="G79" s="279"/>
    </row>
    <row r="80" spans="1:13" ht="15" hidden="1" x14ac:dyDescent="0.2">
      <c r="A80" s="276"/>
      <c r="B80" s="280"/>
      <c r="C80" s="281"/>
      <c r="D80" s="281"/>
      <c r="E80" s="281"/>
      <c r="F80" s="281"/>
      <c r="G80" s="282"/>
    </row>
    <row r="81" spans="1:11" ht="15" hidden="1" x14ac:dyDescent="0.2">
      <c r="A81" s="276"/>
      <c r="B81" s="277"/>
      <c r="C81" s="278"/>
      <c r="D81" s="278"/>
      <c r="E81" s="278"/>
      <c r="F81" s="278"/>
      <c r="G81" s="282"/>
    </row>
    <row r="82" spans="1:11" ht="15" hidden="1" x14ac:dyDescent="0.2">
      <c r="A82" s="276"/>
      <c r="B82" s="277"/>
      <c r="C82" s="278"/>
      <c r="D82" s="278"/>
      <c r="E82" s="278"/>
      <c r="F82" s="278"/>
      <c r="G82" s="282"/>
    </row>
    <row r="83" spans="1:11" s="73" customFormat="1" ht="14.25" x14ac:dyDescent="0.2">
      <c r="A83" s="241" t="s">
        <v>399</v>
      </c>
      <c r="B83" s="283" t="s">
        <v>335</v>
      </c>
      <c r="C83" s="284" t="s">
        <v>277</v>
      </c>
      <c r="D83" s="284" t="s">
        <v>271</v>
      </c>
      <c r="E83" s="284"/>
      <c r="F83" s="284"/>
      <c r="G83" s="285">
        <f>G87+G90+G94+G95+G93</f>
        <v>202776</v>
      </c>
      <c r="H83" s="72"/>
      <c r="I83" s="72"/>
      <c r="K83" s="111"/>
    </row>
    <row r="84" spans="1:11" s="73" customFormat="1" ht="15" x14ac:dyDescent="0.2">
      <c r="A84" s="237" t="s">
        <v>399</v>
      </c>
      <c r="B84" s="263" t="s">
        <v>335</v>
      </c>
      <c r="C84" s="286" t="s">
        <v>277</v>
      </c>
      <c r="D84" s="286" t="s">
        <v>271</v>
      </c>
      <c r="E84" s="286" t="s">
        <v>400</v>
      </c>
      <c r="F84" s="286"/>
      <c r="G84" s="287"/>
      <c r="H84" s="72"/>
      <c r="I84" s="171"/>
    </row>
    <row r="85" spans="1:11" s="73" customFormat="1" ht="30" x14ac:dyDescent="0.2">
      <c r="A85" s="237" t="s">
        <v>302</v>
      </c>
      <c r="B85" s="263" t="s">
        <v>335</v>
      </c>
      <c r="C85" s="286" t="s">
        <v>277</v>
      </c>
      <c r="D85" s="286" t="s">
        <v>271</v>
      </c>
      <c r="E85" s="286" t="s">
        <v>401</v>
      </c>
      <c r="F85" s="286"/>
      <c r="G85" s="287">
        <v>5000</v>
      </c>
      <c r="H85" s="72"/>
      <c r="I85" s="72"/>
    </row>
    <row r="86" spans="1:11" s="73" customFormat="1" ht="30" x14ac:dyDescent="0.2">
      <c r="A86" s="237" t="s">
        <v>402</v>
      </c>
      <c r="B86" s="263" t="s">
        <v>335</v>
      </c>
      <c r="C86" s="286" t="s">
        <v>277</v>
      </c>
      <c r="D86" s="286" t="s">
        <v>271</v>
      </c>
      <c r="E86" s="286" t="s">
        <v>403</v>
      </c>
      <c r="F86" s="286"/>
      <c r="G86" s="287">
        <v>5000</v>
      </c>
      <c r="H86" s="72"/>
      <c r="I86" s="72"/>
    </row>
    <row r="87" spans="1:11" ht="30" x14ac:dyDescent="0.2">
      <c r="A87" s="237" t="s">
        <v>351</v>
      </c>
      <c r="B87" s="247" t="s">
        <v>335</v>
      </c>
      <c r="C87" s="248" t="s">
        <v>277</v>
      </c>
      <c r="D87" s="248" t="s">
        <v>271</v>
      </c>
      <c r="E87" s="248" t="s">
        <v>403</v>
      </c>
      <c r="F87" s="248" t="s">
        <v>89</v>
      </c>
      <c r="G87" s="249">
        <f>'0503117 Отчет об исп'!P81</f>
        <v>5000</v>
      </c>
    </row>
    <row r="88" spans="1:11" s="70" customFormat="1" ht="15" x14ac:dyDescent="0.2">
      <c r="A88" s="237" t="s">
        <v>404</v>
      </c>
      <c r="B88" s="263" t="s">
        <v>335</v>
      </c>
      <c r="C88" s="286" t="s">
        <v>277</v>
      </c>
      <c r="D88" s="286" t="s">
        <v>271</v>
      </c>
      <c r="E88" s="286" t="s">
        <v>405</v>
      </c>
      <c r="F88" s="286"/>
      <c r="G88" s="249">
        <f>G89</f>
        <v>25000</v>
      </c>
      <c r="H88" s="58"/>
      <c r="I88" s="58"/>
    </row>
    <row r="89" spans="1:11" ht="22.5" customHeight="1" x14ac:dyDescent="0.2">
      <c r="A89" s="237" t="s">
        <v>406</v>
      </c>
      <c r="B89" s="277" t="s">
        <v>335</v>
      </c>
      <c r="C89" s="248" t="s">
        <v>277</v>
      </c>
      <c r="D89" s="248" t="s">
        <v>271</v>
      </c>
      <c r="E89" s="248" t="s">
        <v>407</v>
      </c>
      <c r="F89" s="278"/>
      <c r="G89" s="249">
        <v>25000</v>
      </c>
    </row>
    <row r="90" spans="1:11" ht="18.75" customHeight="1" x14ac:dyDescent="0.2">
      <c r="A90" s="237" t="s">
        <v>351</v>
      </c>
      <c r="B90" s="247" t="s">
        <v>335</v>
      </c>
      <c r="C90" s="252" t="s">
        <v>277</v>
      </c>
      <c r="D90" s="252" t="s">
        <v>271</v>
      </c>
      <c r="E90" s="248" t="s">
        <v>407</v>
      </c>
      <c r="F90" s="248" t="s">
        <v>89</v>
      </c>
      <c r="G90" s="253">
        <f>'0503117 Отчет об исп'!P82</f>
        <v>25000</v>
      </c>
    </row>
    <row r="91" spans="1:11" ht="18.75" customHeight="1" x14ac:dyDescent="0.2">
      <c r="A91" s="261" t="s">
        <v>408</v>
      </c>
      <c r="B91" s="262" t="s">
        <v>335</v>
      </c>
      <c r="C91" s="255" t="s">
        <v>277</v>
      </c>
      <c r="D91" s="255" t="s">
        <v>271</v>
      </c>
      <c r="E91" s="263" t="s">
        <v>409</v>
      </c>
      <c r="F91" s="264"/>
      <c r="G91" s="256">
        <f t="shared" ref="G91" si="0">G92</f>
        <v>0</v>
      </c>
    </row>
    <row r="92" spans="1:11" ht="18.75" customHeight="1" x14ac:dyDescent="0.2">
      <c r="A92" s="261" t="s">
        <v>351</v>
      </c>
      <c r="B92" s="262" t="s">
        <v>335</v>
      </c>
      <c r="C92" s="255" t="s">
        <v>277</v>
      </c>
      <c r="D92" s="255" t="s">
        <v>271</v>
      </c>
      <c r="E92" s="263" t="s">
        <v>653</v>
      </c>
      <c r="F92" s="264" t="s">
        <v>89</v>
      </c>
      <c r="G92" s="256">
        <v>0</v>
      </c>
    </row>
    <row r="93" spans="1:11" ht="18.75" customHeight="1" x14ac:dyDescent="0.2">
      <c r="A93" s="237" t="s">
        <v>399</v>
      </c>
      <c r="B93" s="262" t="s">
        <v>335</v>
      </c>
      <c r="C93" s="255" t="s">
        <v>277</v>
      </c>
      <c r="D93" s="255" t="s">
        <v>271</v>
      </c>
      <c r="E93" s="263" t="s">
        <v>687</v>
      </c>
      <c r="F93" s="264" t="s">
        <v>89</v>
      </c>
      <c r="G93" s="256">
        <f>'0503117 Отчет об исп'!P78</f>
        <v>32776</v>
      </c>
    </row>
    <row r="94" spans="1:11" ht="30.75" customHeight="1" x14ac:dyDescent="0.2">
      <c r="A94" s="261" t="s">
        <v>408</v>
      </c>
      <c r="B94" s="262" t="s">
        <v>335</v>
      </c>
      <c r="C94" s="255" t="s">
        <v>277</v>
      </c>
      <c r="D94" s="255" t="s">
        <v>271</v>
      </c>
      <c r="E94" s="263" t="s">
        <v>659</v>
      </c>
      <c r="F94" s="264" t="s">
        <v>89</v>
      </c>
      <c r="G94" s="256">
        <f>'0503117 Отчет об исп'!P80</f>
        <v>140000</v>
      </c>
    </row>
    <row r="95" spans="1:11" ht="18.75" customHeight="1" thickBot="1" x14ac:dyDescent="0.25">
      <c r="A95" s="261" t="s">
        <v>351</v>
      </c>
      <c r="B95" s="263" t="s">
        <v>335</v>
      </c>
      <c r="C95" s="286" t="s">
        <v>277</v>
      </c>
      <c r="D95" s="286" t="s">
        <v>271</v>
      </c>
      <c r="E95" s="286" t="s">
        <v>660</v>
      </c>
      <c r="F95" s="264" t="s">
        <v>89</v>
      </c>
      <c r="G95" s="256">
        <f>'0503117 Отчет об исп'!P79</f>
        <v>0</v>
      </c>
    </row>
    <row r="96" spans="1:11" s="70" customFormat="1" ht="42.75" x14ac:dyDescent="0.2">
      <c r="A96" s="288" t="s">
        <v>300</v>
      </c>
      <c r="B96" s="289" t="s">
        <v>335</v>
      </c>
      <c r="C96" s="290" t="s">
        <v>277</v>
      </c>
      <c r="D96" s="290" t="s">
        <v>299</v>
      </c>
      <c r="E96" s="291"/>
      <c r="F96" s="291"/>
      <c r="G96" s="292">
        <f>G97</f>
        <v>15000</v>
      </c>
      <c r="H96" s="58"/>
      <c r="I96" s="58"/>
      <c r="K96" s="109"/>
    </row>
    <row r="97" spans="1:11" s="70" customFormat="1" ht="15" x14ac:dyDescent="0.2">
      <c r="A97" s="293" t="s">
        <v>399</v>
      </c>
      <c r="B97" s="258" t="s">
        <v>335</v>
      </c>
      <c r="C97" s="259" t="s">
        <v>277</v>
      </c>
      <c r="D97" s="259" t="s">
        <v>299</v>
      </c>
      <c r="E97" s="259" t="s">
        <v>400</v>
      </c>
      <c r="F97" s="259"/>
      <c r="G97" s="294">
        <f>G98</f>
        <v>15000</v>
      </c>
      <c r="H97" s="58"/>
      <c r="I97" s="58"/>
    </row>
    <row r="98" spans="1:11" s="70" customFormat="1" ht="15" x14ac:dyDescent="0.2">
      <c r="A98" s="295" t="s">
        <v>410</v>
      </c>
      <c r="B98" s="258" t="s">
        <v>335</v>
      </c>
      <c r="C98" s="259" t="s">
        <v>277</v>
      </c>
      <c r="D98" s="296" t="s">
        <v>299</v>
      </c>
      <c r="E98" s="297" t="s">
        <v>411</v>
      </c>
      <c r="F98" s="297"/>
      <c r="G98" s="298">
        <f>G99</f>
        <v>15000</v>
      </c>
      <c r="H98" s="58"/>
      <c r="I98" s="58"/>
    </row>
    <row r="99" spans="1:11" s="70" customFormat="1" ht="45" x14ac:dyDescent="0.2">
      <c r="A99" s="299" t="s">
        <v>412</v>
      </c>
      <c r="B99" s="255" t="s">
        <v>335</v>
      </c>
      <c r="C99" s="255" t="s">
        <v>277</v>
      </c>
      <c r="D99" s="255" t="s">
        <v>299</v>
      </c>
      <c r="E99" s="255" t="s">
        <v>413</v>
      </c>
      <c r="F99" s="255"/>
      <c r="G99" s="256">
        <f>G100</f>
        <v>15000</v>
      </c>
      <c r="H99" s="58"/>
      <c r="I99" s="58"/>
    </row>
    <row r="100" spans="1:11" ht="30.75" customHeight="1" thickBot="1" x14ac:dyDescent="0.25">
      <c r="A100" s="300" t="s">
        <v>351</v>
      </c>
      <c r="B100" s="301" t="s">
        <v>335</v>
      </c>
      <c r="C100" s="302" t="s">
        <v>277</v>
      </c>
      <c r="D100" s="302" t="s">
        <v>299</v>
      </c>
      <c r="E100" s="255" t="s">
        <v>413</v>
      </c>
      <c r="F100" s="302" t="s">
        <v>89</v>
      </c>
      <c r="G100" s="303">
        <f>'0503117 Отчет об исп'!P85</f>
        <v>15000</v>
      </c>
      <c r="K100" s="113"/>
    </row>
    <row r="101" spans="1:11" s="80" customFormat="1" ht="15.75" thickBot="1" x14ac:dyDescent="0.25">
      <c r="A101" s="304" t="s">
        <v>414</v>
      </c>
      <c r="B101" s="305" t="s">
        <v>335</v>
      </c>
      <c r="C101" s="306" t="s">
        <v>274</v>
      </c>
      <c r="D101" s="306" t="s">
        <v>270</v>
      </c>
      <c r="E101" s="306"/>
      <c r="F101" s="306"/>
      <c r="G101" s="307">
        <f>G108+G125</f>
        <v>7697760.4299999997</v>
      </c>
      <c r="H101" s="79"/>
      <c r="I101" s="172"/>
    </row>
    <row r="102" spans="1:11" s="73" customFormat="1" ht="15.75" hidden="1" customHeight="1" x14ac:dyDescent="0.2">
      <c r="A102" s="265"/>
      <c r="B102" s="308"/>
      <c r="C102" s="309"/>
      <c r="D102" s="309"/>
      <c r="E102" s="309"/>
      <c r="F102" s="309"/>
      <c r="G102" s="310"/>
      <c r="H102" s="72"/>
      <c r="I102" s="72"/>
    </row>
    <row r="103" spans="1:11" s="73" customFormat="1" ht="15.75" hidden="1" customHeight="1" x14ac:dyDescent="0.2">
      <c r="A103" s="276"/>
      <c r="B103" s="277"/>
      <c r="C103" s="278"/>
      <c r="D103" s="278"/>
      <c r="E103" s="278"/>
      <c r="F103" s="278"/>
      <c r="G103" s="282"/>
      <c r="H103" s="72"/>
      <c r="I103" s="72"/>
    </row>
    <row r="104" spans="1:11" s="73" customFormat="1" ht="15.75" hidden="1" customHeight="1" x14ac:dyDescent="0.2">
      <c r="A104" s="276"/>
      <c r="B104" s="277"/>
      <c r="C104" s="278"/>
      <c r="D104" s="278"/>
      <c r="E104" s="278"/>
      <c r="F104" s="278"/>
      <c r="G104" s="282"/>
      <c r="H104" s="72"/>
      <c r="I104" s="72"/>
    </row>
    <row r="105" spans="1:11" s="73" customFormat="1" ht="15.75" hidden="1" customHeight="1" x14ac:dyDescent="0.25">
      <c r="A105" s="311"/>
      <c r="B105" s="277"/>
      <c r="C105" s="278"/>
      <c r="D105" s="278"/>
      <c r="E105" s="278"/>
      <c r="F105" s="278"/>
      <c r="G105" s="282"/>
      <c r="H105" s="72"/>
      <c r="I105" s="72"/>
    </row>
    <row r="106" spans="1:11" s="73" customFormat="1" ht="16.5" hidden="1" customHeight="1" x14ac:dyDescent="0.2">
      <c r="A106" s="276"/>
      <c r="B106" s="277"/>
      <c r="C106" s="278"/>
      <c r="D106" s="278"/>
      <c r="E106" s="278"/>
      <c r="F106" s="278"/>
      <c r="G106" s="282"/>
      <c r="H106" s="72"/>
      <c r="I106" s="72"/>
    </row>
    <row r="107" spans="1:11" s="73" customFormat="1" ht="15.75" hidden="1" customHeight="1" x14ac:dyDescent="0.2">
      <c r="A107" s="276"/>
      <c r="B107" s="277"/>
      <c r="C107" s="278"/>
      <c r="D107" s="278"/>
      <c r="E107" s="278"/>
      <c r="F107" s="281"/>
      <c r="G107" s="282"/>
      <c r="H107" s="72"/>
      <c r="I107" s="72"/>
    </row>
    <row r="108" spans="1:11" s="73" customFormat="1" ht="14.25" x14ac:dyDescent="0.2">
      <c r="A108" s="241" t="s">
        <v>297</v>
      </c>
      <c r="B108" s="269" t="s">
        <v>335</v>
      </c>
      <c r="C108" s="270" t="s">
        <v>274</v>
      </c>
      <c r="D108" s="270" t="s">
        <v>296</v>
      </c>
      <c r="E108" s="270"/>
      <c r="F108" s="270"/>
      <c r="G108" s="312">
        <f>G109+G113+G118</f>
        <v>7687760.4299999997</v>
      </c>
      <c r="H108" s="72"/>
      <c r="I108" s="72"/>
      <c r="K108" s="111"/>
    </row>
    <row r="109" spans="1:11" s="73" customFormat="1" ht="30" x14ac:dyDescent="0.2">
      <c r="A109" s="237" t="s">
        <v>415</v>
      </c>
      <c r="B109" s="263" t="s">
        <v>335</v>
      </c>
      <c r="C109" s="286" t="s">
        <v>274</v>
      </c>
      <c r="D109" s="286" t="s">
        <v>296</v>
      </c>
      <c r="E109" s="286" t="s">
        <v>416</v>
      </c>
      <c r="F109" s="270"/>
      <c r="G109" s="313">
        <f>G110+G112</f>
        <v>0</v>
      </c>
      <c r="H109" s="72"/>
      <c r="I109" s="171"/>
    </row>
    <row r="110" spans="1:11" s="73" customFormat="1" ht="45" x14ac:dyDescent="0.2">
      <c r="A110" s="237" t="s">
        <v>417</v>
      </c>
      <c r="B110" s="263" t="s">
        <v>335</v>
      </c>
      <c r="C110" s="286" t="s">
        <v>274</v>
      </c>
      <c r="D110" s="286" t="s">
        <v>296</v>
      </c>
      <c r="E110" s="286" t="s">
        <v>418</v>
      </c>
      <c r="F110" s="286" t="s">
        <v>89</v>
      </c>
      <c r="G110" s="313">
        <f>'0503117 Отчет об исп'!P86</f>
        <v>0</v>
      </c>
      <c r="H110" s="72"/>
      <c r="I110" s="72"/>
    </row>
    <row r="111" spans="1:11" s="73" customFormat="1" ht="38.25" customHeight="1" x14ac:dyDescent="0.2">
      <c r="A111" s="237" t="s">
        <v>419</v>
      </c>
      <c r="B111" s="263" t="s">
        <v>335</v>
      </c>
      <c r="C111" s="286" t="s">
        <v>274</v>
      </c>
      <c r="D111" s="286" t="s">
        <v>296</v>
      </c>
      <c r="E111" s="286" t="s">
        <v>420</v>
      </c>
      <c r="F111" s="286"/>
      <c r="G111" s="313">
        <f>G112</f>
        <v>0</v>
      </c>
      <c r="H111" s="72"/>
      <c r="I111" s="72"/>
    </row>
    <row r="112" spans="1:11" s="73" customFormat="1" ht="31.5" customHeight="1" x14ac:dyDescent="0.2">
      <c r="A112" s="237" t="s">
        <v>351</v>
      </c>
      <c r="B112" s="263" t="s">
        <v>335</v>
      </c>
      <c r="C112" s="286" t="s">
        <v>274</v>
      </c>
      <c r="D112" s="286" t="s">
        <v>296</v>
      </c>
      <c r="E112" s="286" t="s">
        <v>420</v>
      </c>
      <c r="F112" s="286" t="s">
        <v>89</v>
      </c>
      <c r="G112" s="313">
        <f>'0503117 Отчет об исп'!P87</f>
        <v>0</v>
      </c>
      <c r="H112" s="72"/>
      <c r="I112" s="72"/>
    </row>
    <row r="113" spans="1:11" s="73" customFormat="1" ht="30" x14ac:dyDescent="0.2">
      <c r="A113" s="237" t="s">
        <v>421</v>
      </c>
      <c r="B113" s="263" t="s">
        <v>335</v>
      </c>
      <c r="C113" s="286" t="s">
        <v>274</v>
      </c>
      <c r="D113" s="286" t="s">
        <v>296</v>
      </c>
      <c r="E113" s="286" t="s">
        <v>422</v>
      </c>
      <c r="F113" s="286"/>
      <c r="G113" s="313">
        <f>G114</f>
        <v>1150000</v>
      </c>
      <c r="H113" s="72"/>
      <c r="I113" s="72"/>
    </row>
    <row r="114" spans="1:11" s="73" customFormat="1" ht="30" x14ac:dyDescent="0.2">
      <c r="A114" s="237" t="s">
        <v>423</v>
      </c>
      <c r="B114" s="263" t="s">
        <v>335</v>
      </c>
      <c r="C114" s="286" t="s">
        <v>274</v>
      </c>
      <c r="D114" s="286" t="s">
        <v>296</v>
      </c>
      <c r="E114" s="286" t="s">
        <v>424</v>
      </c>
      <c r="F114" s="286"/>
      <c r="G114" s="313">
        <f>G115</f>
        <v>1150000</v>
      </c>
      <c r="H114" s="72"/>
      <c r="I114" s="72"/>
    </row>
    <row r="115" spans="1:11" s="73" customFormat="1" ht="30" x14ac:dyDescent="0.2">
      <c r="A115" s="237" t="s">
        <v>425</v>
      </c>
      <c r="B115" s="263" t="s">
        <v>335</v>
      </c>
      <c r="C115" s="286" t="s">
        <v>274</v>
      </c>
      <c r="D115" s="286" t="s">
        <v>296</v>
      </c>
      <c r="E115" s="286" t="s">
        <v>426</v>
      </c>
      <c r="F115" s="286"/>
      <c r="G115" s="313">
        <f>G116</f>
        <v>1150000</v>
      </c>
      <c r="H115" s="72"/>
      <c r="I115" s="72"/>
    </row>
    <row r="116" spans="1:11" s="73" customFormat="1" ht="30" x14ac:dyDescent="0.2">
      <c r="A116" s="237" t="s">
        <v>427</v>
      </c>
      <c r="B116" s="263" t="s">
        <v>335</v>
      </c>
      <c r="C116" s="286" t="s">
        <v>274</v>
      </c>
      <c r="D116" s="286" t="s">
        <v>296</v>
      </c>
      <c r="E116" s="286" t="s">
        <v>428</v>
      </c>
      <c r="F116" s="286"/>
      <c r="G116" s="313">
        <f>G117</f>
        <v>1150000</v>
      </c>
      <c r="H116" s="72"/>
      <c r="I116" s="171"/>
    </row>
    <row r="117" spans="1:11" s="73" customFormat="1" ht="30" x14ac:dyDescent="0.2">
      <c r="A117" s="237" t="s">
        <v>351</v>
      </c>
      <c r="B117" s="263" t="s">
        <v>335</v>
      </c>
      <c r="C117" s="286" t="s">
        <v>274</v>
      </c>
      <c r="D117" s="286" t="s">
        <v>296</v>
      </c>
      <c r="E117" s="286" t="s">
        <v>428</v>
      </c>
      <c r="F117" s="286" t="s">
        <v>89</v>
      </c>
      <c r="G117" s="313">
        <f>SUM('0503117 Отчет об исп'!P88:R89)</f>
        <v>1150000</v>
      </c>
      <c r="H117" s="72"/>
      <c r="I117" s="72"/>
    </row>
    <row r="118" spans="1:11" s="73" customFormat="1" ht="15" x14ac:dyDescent="0.2">
      <c r="A118" s="237" t="s">
        <v>429</v>
      </c>
      <c r="B118" s="247" t="s">
        <v>335</v>
      </c>
      <c r="C118" s="248" t="s">
        <v>274</v>
      </c>
      <c r="D118" s="248" t="s">
        <v>296</v>
      </c>
      <c r="E118" s="248" t="s">
        <v>430</v>
      </c>
      <c r="F118" s="248"/>
      <c r="G118" s="313">
        <f>G120+G122</f>
        <v>6537760.4299999997</v>
      </c>
      <c r="H118" s="72"/>
      <c r="I118" s="72"/>
    </row>
    <row r="119" spans="1:11" s="73" customFormat="1" ht="35.25" customHeight="1" x14ac:dyDescent="0.25">
      <c r="A119" s="272" t="s">
        <v>431</v>
      </c>
      <c r="B119" s="263" t="s">
        <v>335</v>
      </c>
      <c r="C119" s="286" t="s">
        <v>274</v>
      </c>
      <c r="D119" s="286" t="s">
        <v>296</v>
      </c>
      <c r="E119" s="286" t="s">
        <v>432</v>
      </c>
      <c r="F119" s="286"/>
      <c r="G119" s="313">
        <f>G121</f>
        <v>300000</v>
      </c>
      <c r="H119" s="72"/>
      <c r="I119" s="72"/>
    </row>
    <row r="120" spans="1:11" s="73" customFormat="1" ht="35.25" customHeight="1" x14ac:dyDescent="0.25">
      <c r="A120" s="272" t="s">
        <v>433</v>
      </c>
      <c r="B120" s="263" t="s">
        <v>335</v>
      </c>
      <c r="C120" s="286" t="s">
        <v>274</v>
      </c>
      <c r="D120" s="286" t="s">
        <v>296</v>
      </c>
      <c r="E120" s="286" t="s">
        <v>434</v>
      </c>
      <c r="F120" s="286" t="s">
        <v>89</v>
      </c>
      <c r="G120" s="313">
        <f>'0503117 Отчет об исп'!P90</f>
        <v>6237760.4299999997</v>
      </c>
      <c r="H120" s="72"/>
      <c r="I120" s="72"/>
    </row>
    <row r="121" spans="1:11" s="73" customFormat="1" ht="30" x14ac:dyDescent="0.25">
      <c r="A121" s="272" t="s">
        <v>433</v>
      </c>
      <c r="B121" s="263" t="s">
        <v>335</v>
      </c>
      <c r="C121" s="286" t="s">
        <v>274</v>
      </c>
      <c r="D121" s="286" t="s">
        <v>296</v>
      </c>
      <c r="E121" s="286" t="s">
        <v>434</v>
      </c>
      <c r="F121" s="286"/>
      <c r="G121" s="313">
        <f>G122</f>
        <v>300000</v>
      </c>
      <c r="H121" s="72"/>
      <c r="I121" s="72"/>
    </row>
    <row r="122" spans="1:11" s="73" customFormat="1" ht="32.25" customHeight="1" x14ac:dyDescent="0.2">
      <c r="A122" s="237" t="s">
        <v>351</v>
      </c>
      <c r="B122" s="263" t="s">
        <v>335</v>
      </c>
      <c r="C122" s="286" t="s">
        <v>274</v>
      </c>
      <c r="D122" s="286" t="s">
        <v>296</v>
      </c>
      <c r="E122" s="286" t="s">
        <v>546</v>
      </c>
      <c r="F122" s="286" t="s">
        <v>89</v>
      </c>
      <c r="G122" s="313">
        <f>'0503117 Отчет об исп'!P91</f>
        <v>300000</v>
      </c>
      <c r="H122" s="72"/>
      <c r="I122" s="72"/>
    </row>
    <row r="123" spans="1:11" s="73" customFormat="1" ht="63" hidden="1" customHeight="1" x14ac:dyDescent="0.25">
      <c r="A123" s="311" t="s">
        <v>435</v>
      </c>
      <c r="B123" s="277" t="s">
        <v>335</v>
      </c>
      <c r="C123" s="281" t="s">
        <v>274</v>
      </c>
      <c r="D123" s="281" t="s">
        <v>296</v>
      </c>
      <c r="E123" s="281" t="s">
        <v>436</v>
      </c>
      <c r="F123" s="278" t="s">
        <v>437</v>
      </c>
      <c r="G123" s="279"/>
      <c r="H123" s="72"/>
      <c r="I123" s="72"/>
    </row>
    <row r="124" spans="1:11" s="73" customFormat="1" ht="16.5" hidden="1" customHeight="1" x14ac:dyDescent="0.2">
      <c r="A124" s="276" t="s">
        <v>438</v>
      </c>
      <c r="B124" s="277" t="s">
        <v>335</v>
      </c>
      <c r="C124" s="281" t="s">
        <v>274</v>
      </c>
      <c r="D124" s="281" t="s">
        <v>296</v>
      </c>
      <c r="E124" s="281" t="s">
        <v>436</v>
      </c>
      <c r="F124" s="278" t="s">
        <v>89</v>
      </c>
      <c r="G124" s="279"/>
      <c r="H124" s="72"/>
      <c r="I124" s="72"/>
    </row>
    <row r="125" spans="1:11" s="70" customFormat="1" ht="30.75" customHeight="1" x14ac:dyDescent="0.2">
      <c r="A125" s="241" t="s">
        <v>295</v>
      </c>
      <c r="B125" s="269" t="s">
        <v>335</v>
      </c>
      <c r="C125" s="270" t="s">
        <v>274</v>
      </c>
      <c r="D125" s="270" t="s">
        <v>294</v>
      </c>
      <c r="E125" s="270"/>
      <c r="F125" s="270"/>
      <c r="G125" s="312">
        <f>G126+G131</f>
        <v>10000</v>
      </c>
      <c r="H125" s="58"/>
      <c r="I125" s="58"/>
      <c r="K125" s="109"/>
    </row>
    <row r="126" spans="1:11" s="70" customFormat="1" ht="31.5" customHeight="1" thickBot="1" x14ac:dyDescent="0.25">
      <c r="A126" s="250" t="s">
        <v>439</v>
      </c>
      <c r="B126" s="251" t="s">
        <v>335</v>
      </c>
      <c r="C126" s="252" t="s">
        <v>274</v>
      </c>
      <c r="D126" s="252" t="s">
        <v>294</v>
      </c>
      <c r="E126" s="252" t="s">
        <v>440</v>
      </c>
      <c r="F126" s="252"/>
      <c r="G126" s="253">
        <f>SUM(G130)</f>
        <v>10000</v>
      </c>
      <c r="H126" s="58"/>
      <c r="I126" s="58"/>
    </row>
    <row r="127" spans="1:11" s="70" customFormat="1" ht="45.75" customHeight="1" x14ac:dyDescent="0.2">
      <c r="A127" s="314" t="s">
        <v>441</v>
      </c>
      <c r="B127" s="291" t="s">
        <v>335</v>
      </c>
      <c r="C127" s="291" t="s">
        <v>274</v>
      </c>
      <c r="D127" s="291" t="s">
        <v>294</v>
      </c>
      <c r="E127" s="291" t="s">
        <v>442</v>
      </c>
      <c r="F127" s="315"/>
      <c r="G127" s="316">
        <f>G128</f>
        <v>10000</v>
      </c>
      <c r="H127" s="58"/>
      <c r="I127" s="58"/>
    </row>
    <row r="128" spans="1:11" s="70" customFormat="1" ht="34.5" customHeight="1" x14ac:dyDescent="0.2">
      <c r="A128" s="317" t="s">
        <v>443</v>
      </c>
      <c r="B128" s="258" t="s">
        <v>335</v>
      </c>
      <c r="C128" s="259" t="s">
        <v>274</v>
      </c>
      <c r="D128" s="259" t="s">
        <v>294</v>
      </c>
      <c r="E128" s="259" t="s">
        <v>444</v>
      </c>
      <c r="F128" s="296"/>
      <c r="G128" s="318">
        <f>G129</f>
        <v>10000</v>
      </c>
      <c r="H128" s="58"/>
      <c r="I128" s="58"/>
    </row>
    <row r="129" spans="1:11" s="70" customFormat="1" ht="81.75" customHeight="1" x14ac:dyDescent="0.2">
      <c r="A129" s="299" t="s">
        <v>445</v>
      </c>
      <c r="B129" s="255" t="s">
        <v>335</v>
      </c>
      <c r="C129" s="255" t="s">
        <v>274</v>
      </c>
      <c r="D129" s="255" t="s">
        <v>294</v>
      </c>
      <c r="E129" s="255" t="s">
        <v>446</v>
      </c>
      <c r="F129" s="319"/>
      <c r="G129" s="318">
        <f>G130</f>
        <v>10000</v>
      </c>
      <c r="H129" s="58"/>
      <c r="I129" s="58"/>
    </row>
    <row r="130" spans="1:11" ht="33" customHeight="1" x14ac:dyDescent="0.2">
      <c r="A130" s="320" t="s">
        <v>351</v>
      </c>
      <c r="B130" s="258" t="s">
        <v>335</v>
      </c>
      <c r="C130" s="259" t="s">
        <v>274</v>
      </c>
      <c r="D130" s="259" t="s">
        <v>294</v>
      </c>
      <c r="E130" s="259" t="s">
        <v>446</v>
      </c>
      <c r="F130" s="296" t="s">
        <v>89</v>
      </c>
      <c r="G130" s="318">
        <f>'0503117 Отчет об исп'!P92</f>
        <v>10000</v>
      </c>
    </row>
    <row r="131" spans="1:11" ht="34.5" hidden="1" customHeight="1" x14ac:dyDescent="0.2">
      <c r="A131" s="320" t="s">
        <v>429</v>
      </c>
      <c r="B131" s="255" t="s">
        <v>335</v>
      </c>
      <c r="C131" s="255" t="s">
        <v>274</v>
      </c>
      <c r="D131" s="255" t="s">
        <v>294</v>
      </c>
      <c r="E131" s="255" t="s">
        <v>430</v>
      </c>
      <c r="F131" s="319"/>
      <c r="G131" s="318">
        <f>G132</f>
        <v>0</v>
      </c>
    </row>
    <row r="132" spans="1:11" s="70" customFormat="1" ht="34.5" hidden="1" customHeight="1" x14ac:dyDescent="0.2">
      <c r="A132" s="321" t="s">
        <v>447</v>
      </c>
      <c r="B132" s="258" t="s">
        <v>335</v>
      </c>
      <c r="C132" s="259" t="s">
        <v>274</v>
      </c>
      <c r="D132" s="296" t="s">
        <v>294</v>
      </c>
      <c r="E132" s="255" t="s">
        <v>448</v>
      </c>
      <c r="F132" s="322"/>
      <c r="G132" s="318">
        <f>G134</f>
        <v>0</v>
      </c>
      <c r="H132" s="58"/>
      <c r="I132" s="58"/>
    </row>
    <row r="133" spans="1:11" s="70" customFormat="1" ht="34.5" hidden="1" customHeight="1" x14ac:dyDescent="0.2">
      <c r="A133" s="237" t="s">
        <v>341</v>
      </c>
      <c r="B133" s="258" t="s">
        <v>335</v>
      </c>
      <c r="C133" s="259" t="s">
        <v>274</v>
      </c>
      <c r="D133" s="296" t="s">
        <v>294</v>
      </c>
      <c r="E133" s="255" t="s">
        <v>449</v>
      </c>
      <c r="F133" s="323"/>
      <c r="G133" s="318">
        <f>G134</f>
        <v>0</v>
      </c>
      <c r="H133" s="58"/>
      <c r="I133" s="58"/>
    </row>
    <row r="134" spans="1:11" s="70" customFormat="1" ht="0.75" customHeight="1" thickBot="1" x14ac:dyDescent="0.25">
      <c r="A134" s="324" t="s">
        <v>98</v>
      </c>
      <c r="B134" s="325" t="s">
        <v>335</v>
      </c>
      <c r="C134" s="326" t="s">
        <v>274</v>
      </c>
      <c r="D134" s="326" t="s">
        <v>294</v>
      </c>
      <c r="E134" s="302" t="s">
        <v>449</v>
      </c>
      <c r="F134" s="302" t="s">
        <v>157</v>
      </c>
      <c r="G134" s="303">
        <v>0</v>
      </c>
      <c r="H134" s="58"/>
      <c r="I134" s="58"/>
    </row>
    <row r="135" spans="1:11" s="92" customFormat="1" ht="31.35" customHeight="1" thickBot="1" x14ac:dyDescent="0.25">
      <c r="A135" s="304" t="s">
        <v>292</v>
      </c>
      <c r="B135" s="327" t="s">
        <v>335</v>
      </c>
      <c r="C135" s="328" t="s">
        <v>279</v>
      </c>
      <c r="D135" s="328" t="s">
        <v>270</v>
      </c>
      <c r="E135" s="328"/>
      <c r="F135" s="328"/>
      <c r="G135" s="329">
        <f>SUM(G136+G159)</f>
        <v>5572952.9000000004</v>
      </c>
      <c r="H135" s="91"/>
      <c r="I135" s="91"/>
    </row>
    <row r="136" spans="1:11" s="70" customFormat="1" ht="15" customHeight="1" x14ac:dyDescent="0.2">
      <c r="A136" s="241" t="s">
        <v>450</v>
      </c>
      <c r="B136" s="283" t="s">
        <v>335</v>
      </c>
      <c r="C136" s="284" t="s">
        <v>279</v>
      </c>
      <c r="D136" s="284" t="s">
        <v>290</v>
      </c>
      <c r="E136" s="284"/>
      <c r="F136" s="284"/>
      <c r="G136" s="330">
        <f>G137</f>
        <v>823259</v>
      </c>
      <c r="H136" s="58"/>
      <c r="I136" s="58"/>
      <c r="K136" s="109"/>
    </row>
    <row r="137" spans="1:11" s="70" customFormat="1" ht="15" x14ac:dyDescent="0.2">
      <c r="A137" s="331" t="s">
        <v>451</v>
      </c>
      <c r="B137" s="247" t="s">
        <v>335</v>
      </c>
      <c r="C137" s="248" t="s">
        <v>279</v>
      </c>
      <c r="D137" s="248" t="s">
        <v>290</v>
      </c>
      <c r="E137" s="248" t="s">
        <v>452</v>
      </c>
      <c r="F137" s="248"/>
      <c r="G137" s="249">
        <f>G149+G141+G138+G144+G147+G158</f>
        <v>823259</v>
      </c>
      <c r="H137" s="58"/>
      <c r="I137" s="58"/>
    </row>
    <row r="138" spans="1:11" s="70" customFormat="1" ht="15" x14ac:dyDescent="0.2">
      <c r="A138" s="331" t="s">
        <v>453</v>
      </c>
      <c r="B138" s="247" t="s">
        <v>335</v>
      </c>
      <c r="C138" s="248" t="s">
        <v>279</v>
      </c>
      <c r="D138" s="248" t="s">
        <v>290</v>
      </c>
      <c r="E138" s="248" t="s">
        <v>454</v>
      </c>
      <c r="F138" s="248"/>
      <c r="G138" s="249">
        <f>G139</f>
        <v>230000</v>
      </c>
      <c r="H138" s="58"/>
      <c r="I138" s="58"/>
    </row>
    <row r="139" spans="1:11" s="70" customFormat="1" ht="30" x14ac:dyDescent="0.2">
      <c r="A139" s="331" t="s">
        <v>455</v>
      </c>
      <c r="B139" s="247" t="s">
        <v>335</v>
      </c>
      <c r="C139" s="248" t="s">
        <v>279</v>
      </c>
      <c r="D139" s="248" t="s">
        <v>290</v>
      </c>
      <c r="E139" s="248" t="s">
        <v>456</v>
      </c>
      <c r="F139" s="248"/>
      <c r="G139" s="249">
        <f>G140</f>
        <v>230000</v>
      </c>
      <c r="H139" s="58"/>
      <c r="I139" s="58"/>
    </row>
    <row r="140" spans="1:11" ht="30.75" customHeight="1" x14ac:dyDescent="0.2">
      <c r="A140" s="237" t="s">
        <v>351</v>
      </c>
      <c r="B140" s="247" t="s">
        <v>335</v>
      </c>
      <c r="C140" s="248" t="s">
        <v>279</v>
      </c>
      <c r="D140" s="248" t="s">
        <v>290</v>
      </c>
      <c r="E140" s="248" t="s">
        <v>456</v>
      </c>
      <c r="F140" s="248" t="s">
        <v>89</v>
      </c>
      <c r="G140" s="249">
        <f>'0503117 Отчет об исп'!P93</f>
        <v>230000</v>
      </c>
    </row>
    <row r="141" spans="1:11" s="70" customFormat="1" ht="15" hidden="1" x14ac:dyDescent="0.2">
      <c r="A141" s="237" t="s">
        <v>457</v>
      </c>
      <c r="B141" s="247" t="s">
        <v>335</v>
      </c>
      <c r="C141" s="248" t="s">
        <v>279</v>
      </c>
      <c r="D141" s="248" t="s">
        <v>458</v>
      </c>
      <c r="E141" s="248" t="s">
        <v>459</v>
      </c>
      <c r="F141" s="248"/>
      <c r="G141" s="249">
        <f>G142</f>
        <v>0</v>
      </c>
      <c r="H141" s="58"/>
      <c r="I141" s="58"/>
    </row>
    <row r="142" spans="1:11" s="70" customFormat="1" ht="30" hidden="1" x14ac:dyDescent="0.2">
      <c r="A142" s="331" t="s">
        <v>460</v>
      </c>
      <c r="B142" s="247" t="s">
        <v>335</v>
      </c>
      <c r="C142" s="248" t="s">
        <v>279</v>
      </c>
      <c r="D142" s="248" t="s">
        <v>290</v>
      </c>
      <c r="E142" s="248" t="s">
        <v>461</v>
      </c>
      <c r="F142" s="248"/>
      <c r="G142" s="249">
        <f>G143</f>
        <v>0</v>
      </c>
      <c r="H142" s="58"/>
      <c r="I142" s="58"/>
    </row>
    <row r="143" spans="1:11" ht="30" hidden="1" x14ac:dyDescent="0.2">
      <c r="A143" s="237" t="s">
        <v>351</v>
      </c>
      <c r="B143" s="247" t="s">
        <v>335</v>
      </c>
      <c r="C143" s="248" t="s">
        <v>279</v>
      </c>
      <c r="D143" s="248" t="s">
        <v>290</v>
      </c>
      <c r="E143" s="248" t="s">
        <v>461</v>
      </c>
      <c r="F143" s="248" t="s">
        <v>89</v>
      </c>
      <c r="G143" s="249">
        <v>0</v>
      </c>
    </row>
    <row r="144" spans="1:11" s="70" customFormat="1" ht="0.75" hidden="1" customHeight="1" x14ac:dyDescent="0.2">
      <c r="A144" s="237" t="s">
        <v>462</v>
      </c>
      <c r="B144" s="247" t="s">
        <v>335</v>
      </c>
      <c r="C144" s="248" t="s">
        <v>279</v>
      </c>
      <c r="D144" s="248" t="s">
        <v>290</v>
      </c>
      <c r="E144" s="248" t="s">
        <v>463</v>
      </c>
      <c r="F144" s="248"/>
      <c r="G144" s="249">
        <f>G145</f>
        <v>0</v>
      </c>
      <c r="H144" s="58"/>
      <c r="I144" s="58"/>
    </row>
    <row r="145" spans="1:11" s="70" customFormat="1" ht="15" hidden="1" x14ac:dyDescent="0.2">
      <c r="A145" s="237" t="s">
        <v>464</v>
      </c>
      <c r="B145" s="247" t="s">
        <v>335</v>
      </c>
      <c r="C145" s="248" t="s">
        <v>279</v>
      </c>
      <c r="D145" s="248" t="s">
        <v>290</v>
      </c>
      <c r="E145" s="248" t="s">
        <v>465</v>
      </c>
      <c r="F145" s="248"/>
      <c r="G145" s="249">
        <f>G146</f>
        <v>0</v>
      </c>
      <c r="H145" s="58"/>
      <c r="I145" s="58"/>
    </row>
    <row r="146" spans="1:11" ht="30" hidden="1" x14ac:dyDescent="0.2">
      <c r="A146" s="237" t="s">
        <v>351</v>
      </c>
      <c r="B146" s="247" t="s">
        <v>335</v>
      </c>
      <c r="C146" s="248" t="s">
        <v>279</v>
      </c>
      <c r="D146" s="248" t="s">
        <v>290</v>
      </c>
      <c r="E146" s="248" t="s">
        <v>465</v>
      </c>
      <c r="F146" s="248" t="s">
        <v>89</v>
      </c>
      <c r="G146" s="249"/>
    </row>
    <row r="147" spans="1:11" ht="30" x14ac:dyDescent="0.2">
      <c r="A147" s="332" t="s">
        <v>355</v>
      </c>
      <c r="B147" s="247" t="s">
        <v>335</v>
      </c>
      <c r="C147" s="248" t="s">
        <v>279</v>
      </c>
      <c r="D147" s="248" t="s">
        <v>290</v>
      </c>
      <c r="E147" s="248" t="s">
        <v>466</v>
      </c>
      <c r="F147" s="248" t="s">
        <v>89</v>
      </c>
      <c r="G147" s="249">
        <f>'0503117 Отчет об исп'!P94</f>
        <v>0</v>
      </c>
    </row>
    <row r="148" spans="1:11" s="70" customFormat="1" ht="15" customHeight="1" x14ac:dyDescent="0.2">
      <c r="A148" s="237" t="s">
        <v>467</v>
      </c>
      <c r="B148" s="247" t="s">
        <v>335</v>
      </c>
      <c r="C148" s="248" t="s">
        <v>279</v>
      </c>
      <c r="D148" s="248" t="s">
        <v>290</v>
      </c>
      <c r="E148" s="248" t="s">
        <v>468</v>
      </c>
      <c r="F148" s="248"/>
      <c r="G148" s="249">
        <f>G150</f>
        <v>112800</v>
      </c>
      <c r="H148" s="58"/>
      <c r="I148" s="58"/>
    </row>
    <row r="149" spans="1:11" s="70" customFormat="1" ht="30" x14ac:dyDescent="0.2">
      <c r="A149" s="331" t="s">
        <v>469</v>
      </c>
      <c r="B149" s="247" t="s">
        <v>335</v>
      </c>
      <c r="C149" s="248" t="s">
        <v>279</v>
      </c>
      <c r="D149" s="248" t="s">
        <v>290</v>
      </c>
      <c r="E149" s="248" t="s">
        <v>470</v>
      </c>
      <c r="F149" s="248"/>
      <c r="G149" s="249">
        <f>G150</f>
        <v>112800</v>
      </c>
      <c r="H149" s="58"/>
      <c r="I149" s="58"/>
    </row>
    <row r="150" spans="1:11" s="70" customFormat="1" ht="15" customHeight="1" x14ac:dyDescent="0.2">
      <c r="A150" s="331" t="s">
        <v>352</v>
      </c>
      <c r="B150" s="247" t="s">
        <v>335</v>
      </c>
      <c r="C150" s="248" t="s">
        <v>279</v>
      </c>
      <c r="D150" s="248" t="s">
        <v>290</v>
      </c>
      <c r="E150" s="248" t="s">
        <v>470</v>
      </c>
      <c r="F150" s="248" t="s">
        <v>157</v>
      </c>
      <c r="G150" s="249">
        <f>'0503117 Отчет об исп'!P96</f>
        <v>112800</v>
      </c>
      <c r="H150" s="58"/>
      <c r="I150" s="58"/>
    </row>
    <row r="151" spans="1:11" ht="15" hidden="1" customHeight="1" x14ac:dyDescent="0.2">
      <c r="A151" s="276"/>
      <c r="B151" s="277"/>
      <c r="C151" s="278"/>
      <c r="D151" s="278"/>
      <c r="E151" s="278"/>
      <c r="F151" s="278"/>
      <c r="G151" s="279"/>
    </row>
    <row r="152" spans="1:11" ht="15.75" hidden="1" customHeight="1" x14ac:dyDescent="0.2">
      <c r="A152" s="276"/>
      <c r="B152" s="277"/>
      <c r="C152" s="278"/>
      <c r="D152" s="278"/>
      <c r="E152" s="278"/>
      <c r="F152" s="278"/>
      <c r="G152" s="279"/>
    </row>
    <row r="153" spans="1:11" ht="49.5" hidden="1" customHeight="1" x14ac:dyDescent="0.2">
      <c r="A153" s="333"/>
      <c r="B153" s="277"/>
      <c r="C153" s="278"/>
      <c r="D153" s="278"/>
      <c r="E153" s="278"/>
      <c r="F153" s="278"/>
      <c r="G153" s="279"/>
    </row>
    <row r="154" spans="1:11" ht="15" hidden="1" customHeight="1" x14ac:dyDescent="0.2">
      <c r="A154" s="276"/>
      <c r="B154" s="277"/>
      <c r="C154" s="278"/>
      <c r="D154" s="278"/>
      <c r="E154" s="278"/>
      <c r="F154" s="278"/>
      <c r="G154" s="279"/>
    </row>
    <row r="155" spans="1:11" ht="15.75" hidden="1" customHeight="1" x14ac:dyDescent="0.2">
      <c r="A155" s="276"/>
      <c r="B155" s="277"/>
      <c r="C155" s="278"/>
      <c r="D155" s="278"/>
      <c r="E155" s="278"/>
      <c r="F155" s="278"/>
      <c r="G155" s="279"/>
    </row>
    <row r="156" spans="1:11" ht="15.75" hidden="1" customHeight="1" x14ac:dyDescent="0.2">
      <c r="A156" s="276"/>
      <c r="B156" s="277"/>
      <c r="C156" s="278"/>
      <c r="D156" s="278"/>
      <c r="E156" s="278"/>
      <c r="F156" s="278"/>
      <c r="G156" s="279"/>
    </row>
    <row r="157" spans="1:11" ht="15" hidden="1" customHeight="1" x14ac:dyDescent="0.2">
      <c r="A157" s="276"/>
      <c r="B157" s="277"/>
      <c r="C157" s="278"/>
      <c r="D157" s="278"/>
      <c r="E157" s="278"/>
      <c r="F157" s="278"/>
      <c r="G157" s="279"/>
    </row>
    <row r="158" spans="1:11" ht="30" x14ac:dyDescent="0.2">
      <c r="A158" s="332" t="s">
        <v>355</v>
      </c>
      <c r="B158" s="247" t="s">
        <v>335</v>
      </c>
      <c r="C158" s="248" t="s">
        <v>279</v>
      </c>
      <c r="D158" s="248" t="s">
        <v>290</v>
      </c>
      <c r="E158" s="248" t="s">
        <v>698</v>
      </c>
      <c r="F158" s="248" t="s">
        <v>89</v>
      </c>
      <c r="G158" s="249">
        <f>'0503117 Отчет об исп'!P97</f>
        <v>480459</v>
      </c>
    </row>
    <row r="159" spans="1:11" s="70" customFormat="1" ht="14.25" x14ac:dyDescent="0.2">
      <c r="A159" s="224" t="s">
        <v>471</v>
      </c>
      <c r="B159" s="283" t="s">
        <v>335</v>
      </c>
      <c r="C159" s="284" t="s">
        <v>279</v>
      </c>
      <c r="D159" s="284" t="s">
        <v>277</v>
      </c>
      <c r="E159" s="284"/>
      <c r="F159" s="284"/>
      <c r="G159" s="330">
        <f>G166+G160</f>
        <v>4749693.9000000004</v>
      </c>
      <c r="H159" s="58"/>
      <c r="I159" s="58"/>
      <c r="K159" s="109"/>
    </row>
    <row r="160" spans="1:11" s="70" customFormat="1" ht="15" x14ac:dyDescent="0.2">
      <c r="A160" s="331" t="s">
        <v>685</v>
      </c>
      <c r="B160" s="247" t="s">
        <v>335</v>
      </c>
      <c r="C160" s="248" t="s">
        <v>279</v>
      </c>
      <c r="D160" s="248" t="s">
        <v>277</v>
      </c>
      <c r="E160" s="248" t="s">
        <v>474</v>
      </c>
      <c r="F160" s="248"/>
      <c r="G160" s="249">
        <f>G161</f>
        <v>1981300</v>
      </c>
      <c r="H160" s="58"/>
      <c r="I160" s="58"/>
    </row>
    <row r="161" spans="1:9" s="70" customFormat="1" ht="30" x14ac:dyDescent="0.2">
      <c r="A161" s="331" t="s">
        <v>662</v>
      </c>
      <c r="B161" s="247" t="s">
        <v>335</v>
      </c>
      <c r="C161" s="248" t="s">
        <v>279</v>
      </c>
      <c r="D161" s="248" t="s">
        <v>277</v>
      </c>
      <c r="E161" s="248" t="s">
        <v>484</v>
      </c>
      <c r="F161" s="284"/>
      <c r="G161" s="249">
        <f>G162</f>
        <v>1981300</v>
      </c>
      <c r="H161" s="58"/>
      <c r="I161" s="58"/>
    </row>
    <row r="162" spans="1:9" s="70" customFormat="1" ht="30" x14ac:dyDescent="0.2">
      <c r="A162" s="331" t="s">
        <v>683</v>
      </c>
      <c r="B162" s="247" t="s">
        <v>335</v>
      </c>
      <c r="C162" s="248" t="s">
        <v>279</v>
      </c>
      <c r="D162" s="248" t="s">
        <v>277</v>
      </c>
      <c r="E162" s="248" t="s">
        <v>606</v>
      </c>
      <c r="F162" s="284"/>
      <c r="G162" s="249">
        <f>G163+G165</f>
        <v>1981300</v>
      </c>
      <c r="H162" s="58"/>
      <c r="I162" s="58"/>
    </row>
    <row r="163" spans="1:9" s="70" customFormat="1" ht="30" x14ac:dyDescent="0.2">
      <c r="A163" s="331" t="s">
        <v>684</v>
      </c>
      <c r="B163" s="247" t="s">
        <v>335</v>
      </c>
      <c r="C163" s="248" t="s">
        <v>279</v>
      </c>
      <c r="D163" s="248" t="s">
        <v>277</v>
      </c>
      <c r="E163" s="248" t="s">
        <v>677</v>
      </c>
      <c r="F163" s="284"/>
      <c r="G163" s="249">
        <f>G164</f>
        <v>1429800</v>
      </c>
      <c r="H163" s="58"/>
      <c r="I163" s="58"/>
    </row>
    <row r="164" spans="1:9" ht="30" x14ac:dyDescent="0.2">
      <c r="A164" s="237" t="s">
        <v>351</v>
      </c>
      <c r="B164" s="247" t="s">
        <v>335</v>
      </c>
      <c r="C164" s="248" t="s">
        <v>279</v>
      </c>
      <c r="D164" s="248" t="s">
        <v>277</v>
      </c>
      <c r="E164" s="248" t="s">
        <v>677</v>
      </c>
      <c r="F164" s="248" t="s">
        <v>89</v>
      </c>
      <c r="G164" s="249">
        <f>'0503117 Отчет об исп'!P98</f>
        <v>1429800</v>
      </c>
    </row>
    <row r="165" spans="1:9" ht="30" x14ac:dyDescent="0.2">
      <c r="A165" s="237" t="s">
        <v>351</v>
      </c>
      <c r="B165" s="247" t="s">
        <v>335</v>
      </c>
      <c r="C165" s="248" t="s">
        <v>279</v>
      </c>
      <c r="D165" s="248" t="s">
        <v>277</v>
      </c>
      <c r="E165" s="248" t="s">
        <v>697</v>
      </c>
      <c r="F165" s="248" t="s">
        <v>89</v>
      </c>
      <c r="G165" s="249">
        <f>'0503117 Отчет об исп'!P99</f>
        <v>551500</v>
      </c>
    </row>
    <row r="166" spans="1:9" s="70" customFormat="1" ht="25.5" customHeight="1" x14ac:dyDescent="0.2">
      <c r="A166" s="334" t="s">
        <v>473</v>
      </c>
      <c r="B166" s="247" t="s">
        <v>335</v>
      </c>
      <c r="C166" s="248" t="s">
        <v>279</v>
      </c>
      <c r="D166" s="248" t="s">
        <v>277</v>
      </c>
      <c r="E166" s="248" t="s">
        <v>474</v>
      </c>
      <c r="F166" s="248"/>
      <c r="G166" s="249">
        <f>G169+G172+G178+G181+G184+G189+G190</f>
        <v>2768393.9</v>
      </c>
      <c r="H166" s="58"/>
      <c r="I166" s="58"/>
    </row>
    <row r="167" spans="1:9" s="70" customFormat="1" ht="31.5" hidden="1" customHeight="1" x14ac:dyDescent="0.2">
      <c r="A167" s="331" t="s">
        <v>475</v>
      </c>
      <c r="B167" s="247" t="s">
        <v>335</v>
      </c>
      <c r="C167" s="248" t="s">
        <v>279</v>
      </c>
      <c r="D167" s="248" t="s">
        <v>277</v>
      </c>
      <c r="E167" s="248" t="s">
        <v>476</v>
      </c>
      <c r="F167" s="248"/>
      <c r="G167" s="249">
        <f>G168</f>
        <v>0</v>
      </c>
      <c r="H167" s="58"/>
      <c r="I167" s="58"/>
    </row>
    <row r="168" spans="1:9" s="70" customFormat="1" ht="33.75" hidden="1" customHeight="1" x14ac:dyDescent="0.2">
      <c r="A168" s="237" t="s">
        <v>477</v>
      </c>
      <c r="B168" s="247" t="s">
        <v>335</v>
      </c>
      <c r="C168" s="248" t="s">
        <v>279</v>
      </c>
      <c r="D168" s="248" t="s">
        <v>277</v>
      </c>
      <c r="E168" s="248" t="s">
        <v>478</v>
      </c>
      <c r="F168" s="248"/>
      <c r="G168" s="249">
        <f>G169</f>
        <v>0</v>
      </c>
      <c r="H168" s="58"/>
      <c r="I168" s="58"/>
    </row>
    <row r="169" spans="1:9" ht="33" hidden="1" customHeight="1" x14ac:dyDescent="0.2">
      <c r="A169" s="237" t="s">
        <v>351</v>
      </c>
      <c r="B169" s="247" t="s">
        <v>335</v>
      </c>
      <c r="C169" s="248" t="s">
        <v>279</v>
      </c>
      <c r="D169" s="248" t="s">
        <v>277</v>
      </c>
      <c r="E169" s="248" t="s">
        <v>478</v>
      </c>
      <c r="F169" s="248" t="s">
        <v>89</v>
      </c>
      <c r="G169" s="249">
        <f>'0503117 Отчет об исп'!P100</f>
        <v>0</v>
      </c>
    </row>
    <row r="170" spans="1:9" s="70" customFormat="1" ht="31.5" hidden="1" customHeight="1" x14ac:dyDescent="0.2">
      <c r="A170" s="331" t="s">
        <v>479</v>
      </c>
      <c r="B170" s="247" t="s">
        <v>335</v>
      </c>
      <c r="C170" s="248" t="s">
        <v>279</v>
      </c>
      <c r="D170" s="248" t="s">
        <v>277</v>
      </c>
      <c r="E170" s="248" t="s">
        <v>480</v>
      </c>
      <c r="F170" s="248"/>
      <c r="G170" s="249">
        <f>G171</f>
        <v>0</v>
      </c>
      <c r="H170" s="58"/>
      <c r="I170" s="58"/>
    </row>
    <row r="171" spans="1:9" s="70" customFormat="1" ht="34.5" hidden="1" customHeight="1" x14ac:dyDescent="0.2">
      <c r="A171" s="237" t="s">
        <v>481</v>
      </c>
      <c r="B171" s="247" t="s">
        <v>335</v>
      </c>
      <c r="C171" s="248" t="s">
        <v>279</v>
      </c>
      <c r="D171" s="248" t="s">
        <v>277</v>
      </c>
      <c r="E171" s="248" t="s">
        <v>482</v>
      </c>
      <c r="F171" s="248"/>
      <c r="G171" s="249">
        <f>G172</f>
        <v>0</v>
      </c>
      <c r="H171" s="58"/>
      <c r="I171" s="58"/>
    </row>
    <row r="172" spans="1:9" ht="33" hidden="1" customHeight="1" x14ac:dyDescent="0.2">
      <c r="A172" s="237" t="s">
        <v>351</v>
      </c>
      <c r="B172" s="247" t="s">
        <v>335</v>
      </c>
      <c r="C172" s="248" t="s">
        <v>279</v>
      </c>
      <c r="D172" s="248" t="s">
        <v>277</v>
      </c>
      <c r="E172" s="248" t="s">
        <v>482</v>
      </c>
      <c r="F172" s="248" t="s">
        <v>89</v>
      </c>
      <c r="G172" s="249">
        <f>'0503117 Отчет об исп'!P103</f>
        <v>0</v>
      </c>
    </row>
    <row r="173" spans="1:9" ht="1.5" hidden="1" customHeight="1" x14ac:dyDescent="0.2">
      <c r="A173" s="333"/>
      <c r="B173" s="277"/>
      <c r="C173" s="278"/>
      <c r="D173" s="278"/>
      <c r="E173" s="278"/>
      <c r="F173" s="278"/>
      <c r="G173" s="279"/>
    </row>
    <row r="174" spans="1:9" ht="11.25" hidden="1" customHeight="1" x14ac:dyDescent="0.2">
      <c r="A174" s="276"/>
      <c r="B174" s="277"/>
      <c r="C174" s="278"/>
      <c r="D174" s="278"/>
      <c r="E174" s="278"/>
      <c r="F174" s="278"/>
      <c r="G174" s="279"/>
    </row>
    <row r="175" spans="1:9" ht="12" hidden="1" customHeight="1" x14ac:dyDescent="0.2">
      <c r="A175" s="276"/>
      <c r="B175" s="277"/>
      <c r="C175" s="278"/>
      <c r="D175" s="278"/>
      <c r="E175" s="278"/>
      <c r="F175" s="278"/>
      <c r="G175" s="279"/>
    </row>
    <row r="176" spans="1:9" s="70" customFormat="1" ht="13.5" hidden="1" customHeight="1" x14ac:dyDescent="0.2">
      <c r="A176" s="237" t="s">
        <v>483</v>
      </c>
      <c r="B176" s="247" t="s">
        <v>335</v>
      </c>
      <c r="C176" s="248" t="s">
        <v>279</v>
      </c>
      <c r="D176" s="248" t="s">
        <v>277</v>
      </c>
      <c r="E176" s="248" t="s">
        <v>484</v>
      </c>
      <c r="F176" s="248"/>
      <c r="G176" s="249">
        <f>G177</f>
        <v>0</v>
      </c>
      <c r="H176" s="58"/>
      <c r="I176" s="58"/>
    </row>
    <row r="177" spans="1:12" s="70" customFormat="1" ht="31.5" hidden="1" customHeight="1" x14ac:dyDescent="0.2">
      <c r="A177" s="237" t="s">
        <v>485</v>
      </c>
      <c r="B177" s="247" t="s">
        <v>335</v>
      </c>
      <c r="C177" s="248" t="s">
        <v>279</v>
      </c>
      <c r="D177" s="248" t="s">
        <v>277</v>
      </c>
      <c r="E177" s="248" t="s">
        <v>486</v>
      </c>
      <c r="F177" s="248"/>
      <c r="G177" s="249">
        <f>G178</f>
        <v>0</v>
      </c>
      <c r="H177" s="58"/>
      <c r="I177" s="58"/>
    </row>
    <row r="178" spans="1:12" ht="36" hidden="1" customHeight="1" x14ac:dyDescent="0.2">
      <c r="A178" s="237" t="s">
        <v>351</v>
      </c>
      <c r="B178" s="247" t="s">
        <v>335</v>
      </c>
      <c r="C178" s="248" t="s">
        <v>279</v>
      </c>
      <c r="D178" s="248" t="s">
        <v>277</v>
      </c>
      <c r="E178" s="335" t="s">
        <v>486</v>
      </c>
      <c r="F178" s="248" t="s">
        <v>89</v>
      </c>
      <c r="G178" s="249">
        <f>'0503117 Отчет об исп'!P104</f>
        <v>0</v>
      </c>
    </row>
    <row r="179" spans="1:12" s="70" customFormat="1" ht="34.5" customHeight="1" x14ac:dyDescent="0.2">
      <c r="A179" s="237" t="s">
        <v>487</v>
      </c>
      <c r="B179" s="247" t="s">
        <v>335</v>
      </c>
      <c r="C179" s="248" t="s">
        <v>279</v>
      </c>
      <c r="D179" s="248" t="s">
        <v>277</v>
      </c>
      <c r="E179" s="248" t="s">
        <v>488</v>
      </c>
      <c r="F179" s="248"/>
      <c r="G179" s="249">
        <f>G180</f>
        <v>1012269.9</v>
      </c>
      <c r="H179" s="58"/>
      <c r="I179" s="58"/>
    </row>
    <row r="180" spans="1:12" s="70" customFormat="1" ht="32.25" customHeight="1" x14ac:dyDescent="0.2">
      <c r="A180" s="237" t="s">
        <v>489</v>
      </c>
      <c r="B180" s="247" t="s">
        <v>335</v>
      </c>
      <c r="C180" s="248" t="s">
        <v>279</v>
      </c>
      <c r="D180" s="248" t="s">
        <v>277</v>
      </c>
      <c r="E180" s="248" t="s">
        <v>490</v>
      </c>
      <c r="F180" s="248"/>
      <c r="G180" s="249">
        <f>G181</f>
        <v>1012269.9</v>
      </c>
      <c r="H180" s="58"/>
      <c r="I180" s="58"/>
    </row>
    <row r="181" spans="1:12" ht="40.5" customHeight="1" x14ac:dyDescent="0.2">
      <c r="A181" s="237" t="s">
        <v>351</v>
      </c>
      <c r="B181" s="247" t="s">
        <v>335</v>
      </c>
      <c r="C181" s="248" t="s">
        <v>279</v>
      </c>
      <c r="D181" s="248" t="s">
        <v>277</v>
      </c>
      <c r="E181" s="248" t="s">
        <v>490</v>
      </c>
      <c r="F181" s="248" t="s">
        <v>89</v>
      </c>
      <c r="G181" s="249">
        <f>'0503117 Отчет об исп'!P105</f>
        <v>1012269.9</v>
      </c>
    </row>
    <row r="182" spans="1:12" s="70" customFormat="1" ht="15" x14ac:dyDescent="0.2">
      <c r="A182" s="237" t="s">
        <v>491</v>
      </c>
      <c r="B182" s="247" t="s">
        <v>335</v>
      </c>
      <c r="C182" s="248" t="s">
        <v>279</v>
      </c>
      <c r="D182" s="248" t="s">
        <v>277</v>
      </c>
      <c r="E182" s="248" t="s">
        <v>492</v>
      </c>
      <c r="F182" s="248"/>
      <c r="G182" s="249">
        <f>G183</f>
        <v>1756124</v>
      </c>
      <c r="H182" s="58"/>
      <c r="I182" s="58"/>
    </row>
    <row r="183" spans="1:12" s="70" customFormat="1" ht="30" x14ac:dyDescent="0.2">
      <c r="A183" s="237" t="s">
        <v>493</v>
      </c>
      <c r="B183" s="247" t="s">
        <v>335</v>
      </c>
      <c r="C183" s="248" t="s">
        <v>279</v>
      </c>
      <c r="D183" s="248" t="s">
        <v>277</v>
      </c>
      <c r="E183" s="248" t="s">
        <v>494</v>
      </c>
      <c r="F183" s="248"/>
      <c r="G183" s="249">
        <f>G184</f>
        <v>1756124</v>
      </c>
      <c r="H183" s="58"/>
      <c r="I183" s="58"/>
    </row>
    <row r="184" spans="1:12" ht="33" customHeight="1" x14ac:dyDescent="0.2">
      <c r="A184" s="237" t="s">
        <v>351</v>
      </c>
      <c r="B184" s="247" t="s">
        <v>335</v>
      </c>
      <c r="C184" s="248" t="s">
        <v>279</v>
      </c>
      <c r="D184" s="248" t="s">
        <v>277</v>
      </c>
      <c r="E184" s="248" t="s">
        <v>494</v>
      </c>
      <c r="F184" s="248" t="s">
        <v>89</v>
      </c>
      <c r="G184" s="249">
        <f>'0503117 Отчет об исп'!P106</f>
        <v>1756124</v>
      </c>
      <c r="I184" s="95"/>
      <c r="J184" s="86"/>
      <c r="K184" s="86"/>
      <c r="L184" s="86"/>
    </row>
    <row r="185" spans="1:12" s="70" customFormat="1" ht="1.5" hidden="1" customHeight="1" thickBot="1" x14ac:dyDescent="0.25">
      <c r="A185" s="237"/>
      <c r="B185" s="247"/>
      <c r="C185" s="248"/>
      <c r="D185" s="248"/>
      <c r="E185" s="248"/>
      <c r="F185" s="248"/>
      <c r="G185" s="249"/>
      <c r="H185" s="58"/>
      <c r="I185" s="82"/>
      <c r="J185" s="83"/>
      <c r="K185" s="83"/>
      <c r="L185" s="83"/>
    </row>
    <row r="186" spans="1:12" ht="21.75" hidden="1" customHeight="1" thickBot="1" x14ac:dyDescent="0.25">
      <c r="A186" s="237"/>
      <c r="B186" s="247"/>
      <c r="C186" s="248"/>
      <c r="D186" s="248"/>
      <c r="E186" s="248"/>
      <c r="F186" s="248"/>
      <c r="G186" s="249"/>
      <c r="I186" s="95"/>
      <c r="J186" s="86"/>
      <c r="K186" s="86"/>
      <c r="L186" s="86"/>
    </row>
    <row r="187" spans="1:12" ht="31.5" hidden="1" customHeight="1" thickBot="1" x14ac:dyDescent="0.25">
      <c r="A187" s="237"/>
      <c r="B187" s="251"/>
      <c r="C187" s="252"/>
      <c r="D187" s="252"/>
      <c r="E187" s="252"/>
      <c r="F187" s="252"/>
      <c r="G187" s="253"/>
      <c r="I187" s="95"/>
      <c r="J187" s="86"/>
      <c r="K187" s="86"/>
      <c r="L187" s="86"/>
    </row>
    <row r="188" spans="1:12" ht="31.5" hidden="1" customHeight="1" x14ac:dyDescent="0.2">
      <c r="A188" s="336" t="s">
        <v>495</v>
      </c>
      <c r="B188" s="255" t="s">
        <v>335</v>
      </c>
      <c r="C188" s="255" t="s">
        <v>279</v>
      </c>
      <c r="D188" s="255" t="s">
        <v>277</v>
      </c>
      <c r="E188" s="255" t="s">
        <v>496</v>
      </c>
      <c r="F188" s="255"/>
      <c r="G188" s="256">
        <f>G190</f>
        <v>0</v>
      </c>
      <c r="I188" s="95"/>
      <c r="J188" s="86"/>
      <c r="K188" s="86"/>
      <c r="L188" s="86"/>
    </row>
    <row r="189" spans="1:12" ht="31.5" hidden="1" customHeight="1" x14ac:dyDescent="0.2">
      <c r="A189" s="336" t="s">
        <v>351</v>
      </c>
      <c r="B189" s="255" t="s">
        <v>335</v>
      </c>
      <c r="C189" s="255" t="s">
        <v>279</v>
      </c>
      <c r="D189" s="255" t="s">
        <v>277</v>
      </c>
      <c r="E189" s="255" t="s">
        <v>496</v>
      </c>
      <c r="F189" s="255" t="s">
        <v>89</v>
      </c>
      <c r="G189" s="256">
        <v>0</v>
      </c>
      <c r="I189" s="95"/>
      <c r="J189" s="86"/>
      <c r="K189" s="86"/>
      <c r="L189" s="86"/>
    </row>
    <row r="190" spans="1:12" ht="31.5" hidden="1" customHeight="1" x14ac:dyDescent="0.2">
      <c r="A190" s="336" t="s">
        <v>351</v>
      </c>
      <c r="B190" s="255" t="s">
        <v>335</v>
      </c>
      <c r="C190" s="255" t="s">
        <v>279</v>
      </c>
      <c r="D190" s="255" t="s">
        <v>277</v>
      </c>
      <c r="E190" s="255" t="s">
        <v>652</v>
      </c>
      <c r="F190" s="255" t="s">
        <v>89</v>
      </c>
      <c r="G190" s="256">
        <v>0</v>
      </c>
      <c r="I190" s="95"/>
      <c r="J190" s="86"/>
      <c r="K190" s="86"/>
      <c r="L190" s="86"/>
    </row>
    <row r="191" spans="1:12" s="92" customFormat="1" ht="15.75" thickBot="1" x14ac:dyDescent="0.25">
      <c r="A191" s="265" t="s">
        <v>288</v>
      </c>
      <c r="B191" s="327" t="s">
        <v>335</v>
      </c>
      <c r="C191" s="328" t="s">
        <v>286</v>
      </c>
      <c r="D191" s="328" t="s">
        <v>270</v>
      </c>
      <c r="E191" s="328"/>
      <c r="F191" s="328"/>
      <c r="G191" s="329">
        <f>G192</f>
        <v>10000</v>
      </c>
      <c r="H191" s="91"/>
      <c r="I191" s="91"/>
      <c r="K191" s="110"/>
    </row>
    <row r="192" spans="1:12" s="70" customFormat="1" ht="15" x14ac:dyDescent="0.2">
      <c r="A192" s="241" t="s">
        <v>497</v>
      </c>
      <c r="B192" s="337" t="s">
        <v>335</v>
      </c>
      <c r="C192" s="338" t="s">
        <v>286</v>
      </c>
      <c r="D192" s="338" t="s">
        <v>286</v>
      </c>
      <c r="E192" s="338"/>
      <c r="F192" s="338"/>
      <c r="G192" s="339">
        <f>G193</f>
        <v>10000</v>
      </c>
      <c r="H192" s="58"/>
      <c r="I192" s="58"/>
    </row>
    <row r="193" spans="1:11" s="70" customFormat="1" ht="15" x14ac:dyDescent="0.2">
      <c r="A193" s="237" t="s">
        <v>498</v>
      </c>
      <c r="B193" s="247" t="s">
        <v>335</v>
      </c>
      <c r="C193" s="248" t="s">
        <v>286</v>
      </c>
      <c r="D193" s="248" t="s">
        <v>286</v>
      </c>
      <c r="E193" s="248" t="s">
        <v>499</v>
      </c>
      <c r="F193" s="248"/>
      <c r="G193" s="313">
        <f>G194</f>
        <v>10000</v>
      </c>
      <c r="H193" s="58"/>
      <c r="I193" s="58"/>
    </row>
    <row r="194" spans="1:11" s="70" customFormat="1" ht="37.5" customHeight="1" x14ac:dyDescent="0.25">
      <c r="A194" s="272" t="s">
        <v>500</v>
      </c>
      <c r="B194" s="247" t="s">
        <v>335</v>
      </c>
      <c r="C194" s="248" t="s">
        <v>286</v>
      </c>
      <c r="D194" s="248" t="s">
        <v>286</v>
      </c>
      <c r="E194" s="248" t="s">
        <v>501</v>
      </c>
      <c r="F194" s="248"/>
      <c r="G194" s="313">
        <f>G195</f>
        <v>10000</v>
      </c>
      <c r="H194" s="58"/>
      <c r="I194" s="58"/>
    </row>
    <row r="195" spans="1:11" s="70" customFormat="1" ht="49.5" customHeight="1" thickBot="1" x14ac:dyDescent="0.25">
      <c r="A195" s="334" t="s">
        <v>502</v>
      </c>
      <c r="B195" s="340" t="s">
        <v>335</v>
      </c>
      <c r="C195" s="341" t="s">
        <v>286</v>
      </c>
      <c r="D195" s="341" t="s">
        <v>286</v>
      </c>
      <c r="E195" s="248" t="s">
        <v>503</v>
      </c>
      <c r="F195" s="341"/>
      <c r="G195" s="249">
        <f>G196</f>
        <v>10000</v>
      </c>
      <c r="H195" s="58"/>
      <c r="I195" s="58"/>
    </row>
    <row r="196" spans="1:11" ht="33.75" customHeight="1" thickBot="1" x14ac:dyDescent="0.25">
      <c r="A196" s="237" t="s">
        <v>351</v>
      </c>
      <c r="B196" s="340" t="s">
        <v>335</v>
      </c>
      <c r="C196" s="341" t="s">
        <v>286</v>
      </c>
      <c r="D196" s="341" t="s">
        <v>286</v>
      </c>
      <c r="E196" s="248" t="s">
        <v>503</v>
      </c>
      <c r="F196" s="341" t="s">
        <v>89</v>
      </c>
      <c r="G196" s="249">
        <f>'0503117 Отчет об исп'!P109</f>
        <v>10000</v>
      </c>
    </row>
    <row r="197" spans="1:11" s="92" customFormat="1" ht="15.75" thickBot="1" x14ac:dyDescent="0.25">
      <c r="A197" s="265" t="s">
        <v>285</v>
      </c>
      <c r="B197" s="273" t="s">
        <v>335</v>
      </c>
      <c r="C197" s="274" t="s">
        <v>275</v>
      </c>
      <c r="D197" s="274" t="s">
        <v>270</v>
      </c>
      <c r="E197" s="274"/>
      <c r="F197" s="274"/>
      <c r="G197" s="275">
        <f>SUM(G198)</f>
        <v>8540242.6600000001</v>
      </c>
      <c r="H197" s="91"/>
      <c r="I197" s="91"/>
      <c r="K197" s="110"/>
    </row>
    <row r="198" spans="1:11" s="70" customFormat="1" ht="14.25" x14ac:dyDescent="0.2">
      <c r="A198" s="241" t="s">
        <v>504</v>
      </c>
      <c r="B198" s="269" t="s">
        <v>335</v>
      </c>
      <c r="C198" s="270" t="s">
        <v>275</v>
      </c>
      <c r="D198" s="270" t="s">
        <v>267</v>
      </c>
      <c r="E198" s="270"/>
      <c r="F198" s="270"/>
      <c r="G198" s="312">
        <f>G200+G213</f>
        <v>8540242.6600000001</v>
      </c>
      <c r="H198" s="58"/>
      <c r="I198" s="58"/>
    </row>
    <row r="199" spans="1:11" s="70" customFormat="1" ht="15.75" customHeight="1" x14ac:dyDescent="0.2">
      <c r="A199" s="237" t="s">
        <v>505</v>
      </c>
      <c r="B199" s="247" t="s">
        <v>335</v>
      </c>
      <c r="C199" s="248" t="s">
        <v>275</v>
      </c>
      <c r="D199" s="248" t="s">
        <v>267</v>
      </c>
      <c r="E199" s="248" t="s">
        <v>506</v>
      </c>
      <c r="F199" s="248"/>
      <c r="G199" s="249">
        <f>G200+G213</f>
        <v>8540242.6600000001</v>
      </c>
      <c r="H199" s="58"/>
      <c r="I199" s="58"/>
    </row>
    <row r="200" spans="1:11" s="70" customFormat="1" ht="15" x14ac:dyDescent="0.2">
      <c r="A200" s="237" t="s">
        <v>507</v>
      </c>
      <c r="B200" s="247" t="s">
        <v>335</v>
      </c>
      <c r="C200" s="248" t="s">
        <v>275</v>
      </c>
      <c r="D200" s="248" t="s">
        <v>267</v>
      </c>
      <c r="E200" s="248" t="s">
        <v>508</v>
      </c>
      <c r="F200" s="248"/>
      <c r="G200" s="249">
        <f>G202+G203+G210+G211+G212</f>
        <v>7490242.6600000001</v>
      </c>
      <c r="H200" s="58"/>
      <c r="I200" s="58"/>
    </row>
    <row r="201" spans="1:11" s="70" customFormat="1" ht="30" x14ac:dyDescent="0.2">
      <c r="A201" s="237" t="s">
        <v>509</v>
      </c>
      <c r="B201" s="247" t="s">
        <v>335</v>
      </c>
      <c r="C201" s="248" t="s">
        <v>275</v>
      </c>
      <c r="D201" s="248" t="s">
        <v>267</v>
      </c>
      <c r="E201" s="248" t="s">
        <v>510</v>
      </c>
      <c r="F201" s="248"/>
      <c r="G201" s="249">
        <f>G202+G203</f>
        <v>5852401.6600000001</v>
      </c>
      <c r="H201" s="58"/>
      <c r="I201" s="58"/>
    </row>
    <row r="202" spans="1:11" ht="80.25" customHeight="1" x14ac:dyDescent="0.2">
      <c r="A202" s="237" t="s">
        <v>343</v>
      </c>
      <c r="B202" s="247" t="s">
        <v>335</v>
      </c>
      <c r="C202" s="248" t="s">
        <v>275</v>
      </c>
      <c r="D202" s="248" t="s">
        <v>267</v>
      </c>
      <c r="E202" s="248" t="s">
        <v>510</v>
      </c>
      <c r="F202" s="248" t="s">
        <v>344</v>
      </c>
      <c r="G202" s="249">
        <f>SUM('0503117 Отчет об исп'!P110:R111,'0503117 Отчет об исп'!P112:R112)</f>
        <v>4180100</v>
      </c>
    </row>
    <row r="203" spans="1:11" ht="33.75" customHeight="1" x14ac:dyDescent="0.2">
      <c r="A203" s="237" t="s">
        <v>351</v>
      </c>
      <c r="B203" s="247" t="s">
        <v>335</v>
      </c>
      <c r="C203" s="248" t="s">
        <v>275</v>
      </c>
      <c r="D203" s="248" t="s">
        <v>267</v>
      </c>
      <c r="E203" s="248" t="s">
        <v>510</v>
      </c>
      <c r="F203" s="248" t="s">
        <v>89</v>
      </c>
      <c r="G203" s="249">
        <f>SUM('0503117 Отчет об исп'!P113:R113,'0503117 Отчет об исп'!P119:R119)</f>
        <v>1672301.6600000001</v>
      </c>
    </row>
    <row r="204" spans="1:11" s="70" customFormat="1" ht="14.25" hidden="1" customHeight="1" x14ac:dyDescent="0.2">
      <c r="A204" s="237" t="s">
        <v>371</v>
      </c>
      <c r="B204" s="247" t="s">
        <v>335</v>
      </c>
      <c r="C204" s="248" t="s">
        <v>275</v>
      </c>
      <c r="D204" s="248" t="s">
        <v>267</v>
      </c>
      <c r="E204" s="248" t="s">
        <v>510</v>
      </c>
      <c r="F204" s="248" t="s">
        <v>354</v>
      </c>
      <c r="G204" s="249">
        <v>0</v>
      </c>
      <c r="H204" s="58"/>
      <c r="I204" s="58"/>
    </row>
    <row r="205" spans="1:11" ht="15" hidden="1" x14ac:dyDescent="0.2">
      <c r="A205" s="276"/>
      <c r="B205" s="277"/>
      <c r="C205" s="278"/>
      <c r="D205" s="278"/>
      <c r="E205" s="278"/>
      <c r="F205" s="278"/>
      <c r="G205" s="279"/>
    </row>
    <row r="206" spans="1:11" ht="15" hidden="1" x14ac:dyDescent="0.2">
      <c r="A206" s="276"/>
      <c r="B206" s="277"/>
      <c r="C206" s="278"/>
      <c r="D206" s="278"/>
      <c r="E206" s="278"/>
      <c r="F206" s="278"/>
      <c r="G206" s="279"/>
    </row>
    <row r="207" spans="1:11" s="70" customFormat="1" ht="17.25" hidden="1" customHeight="1" x14ac:dyDescent="0.2">
      <c r="A207" s="237" t="s">
        <v>511</v>
      </c>
      <c r="B207" s="247" t="s">
        <v>335</v>
      </c>
      <c r="C207" s="248" t="s">
        <v>275</v>
      </c>
      <c r="D207" s="248" t="s">
        <v>267</v>
      </c>
      <c r="E207" s="248" t="s">
        <v>512</v>
      </c>
      <c r="F207" s="248"/>
      <c r="G207" s="249">
        <f>G208</f>
        <v>0</v>
      </c>
      <c r="H207" s="58"/>
      <c r="I207" s="58"/>
    </row>
    <row r="208" spans="1:11" ht="18" hidden="1" customHeight="1" x14ac:dyDescent="0.2">
      <c r="A208" s="250" t="s">
        <v>351</v>
      </c>
      <c r="B208" s="247" t="s">
        <v>335</v>
      </c>
      <c r="C208" s="248" t="s">
        <v>275</v>
      </c>
      <c r="D208" s="248" t="s">
        <v>267</v>
      </c>
      <c r="E208" s="248" t="s">
        <v>512</v>
      </c>
      <c r="F208" s="248" t="s">
        <v>89</v>
      </c>
      <c r="G208" s="249"/>
    </row>
    <row r="209" spans="1:256" ht="36.75" hidden="1" customHeight="1" x14ac:dyDescent="0.2">
      <c r="A209" s="342" t="s">
        <v>355</v>
      </c>
      <c r="B209" s="247" t="s">
        <v>335</v>
      </c>
      <c r="C209" s="248" t="s">
        <v>275</v>
      </c>
      <c r="D209" s="248" t="s">
        <v>267</v>
      </c>
      <c r="E209" s="248" t="s">
        <v>513</v>
      </c>
      <c r="F209" s="248" t="s">
        <v>89</v>
      </c>
      <c r="G209" s="249">
        <v>0</v>
      </c>
    </row>
    <row r="210" spans="1:256" ht="36.75" customHeight="1" x14ac:dyDescent="0.2">
      <c r="A210" s="237" t="s">
        <v>351</v>
      </c>
      <c r="B210" s="247" t="s">
        <v>335</v>
      </c>
      <c r="C210" s="248" t="s">
        <v>275</v>
      </c>
      <c r="D210" s="248" t="s">
        <v>267</v>
      </c>
      <c r="E210" s="248" t="s">
        <v>514</v>
      </c>
      <c r="F210" s="248" t="s">
        <v>89</v>
      </c>
      <c r="G210" s="249">
        <f>'0503117 Отчет об исп'!P114</f>
        <v>219541</v>
      </c>
    </row>
    <row r="211" spans="1:256" ht="26.25" customHeight="1" x14ac:dyDescent="0.2">
      <c r="A211" s="342" t="s">
        <v>515</v>
      </c>
      <c r="B211" s="247" t="s">
        <v>335</v>
      </c>
      <c r="C211" s="248" t="s">
        <v>275</v>
      </c>
      <c r="D211" s="248" t="s">
        <v>267</v>
      </c>
      <c r="E211" s="248" t="s">
        <v>510</v>
      </c>
      <c r="F211" s="248" t="s">
        <v>354</v>
      </c>
      <c r="G211" s="249">
        <f>SUM('0503117 Отчет об исп'!P115:R117)</f>
        <v>18300</v>
      </c>
    </row>
    <row r="212" spans="1:256" ht="34.5" customHeight="1" x14ac:dyDescent="0.2">
      <c r="A212" s="332" t="s">
        <v>351</v>
      </c>
      <c r="B212" s="247" t="s">
        <v>335</v>
      </c>
      <c r="C212" s="248" t="s">
        <v>275</v>
      </c>
      <c r="D212" s="248" t="s">
        <v>267</v>
      </c>
      <c r="E212" s="248" t="s">
        <v>512</v>
      </c>
      <c r="F212" s="248" t="s">
        <v>357</v>
      </c>
      <c r="G212" s="249">
        <v>1400000</v>
      </c>
    </row>
    <row r="213" spans="1:256" s="70" customFormat="1" ht="15" x14ac:dyDescent="0.25">
      <c r="A213" s="343" t="s">
        <v>516</v>
      </c>
      <c r="B213" s="247" t="s">
        <v>335</v>
      </c>
      <c r="C213" s="248" t="s">
        <v>275</v>
      </c>
      <c r="D213" s="248" t="s">
        <v>267</v>
      </c>
      <c r="E213" s="248" t="s">
        <v>517</v>
      </c>
      <c r="F213" s="248"/>
      <c r="G213" s="249">
        <f>SUM(G214)</f>
        <v>1050000</v>
      </c>
      <c r="H213" s="58"/>
      <c r="I213" s="58"/>
    </row>
    <row r="214" spans="1:256" s="70" customFormat="1" ht="30" x14ac:dyDescent="0.2">
      <c r="A214" s="237" t="s">
        <v>509</v>
      </c>
      <c r="B214" s="247" t="s">
        <v>335</v>
      </c>
      <c r="C214" s="248" t="s">
        <v>275</v>
      </c>
      <c r="D214" s="248" t="s">
        <v>267</v>
      </c>
      <c r="E214" s="248" t="s">
        <v>518</v>
      </c>
      <c r="F214" s="248"/>
      <c r="G214" s="249">
        <f>SUM(G215+G216)</f>
        <v>1050000</v>
      </c>
      <c r="H214" s="58"/>
      <c r="I214" s="58"/>
    </row>
    <row r="215" spans="1:256" ht="75" x14ac:dyDescent="0.2">
      <c r="A215" s="237" t="s">
        <v>343</v>
      </c>
      <c r="B215" s="247" t="s">
        <v>335</v>
      </c>
      <c r="C215" s="248" t="s">
        <v>275</v>
      </c>
      <c r="D215" s="248" t="s">
        <v>267</v>
      </c>
      <c r="E215" s="248" t="s">
        <v>518</v>
      </c>
      <c r="F215" s="248" t="s">
        <v>344</v>
      </c>
      <c r="G215" s="249">
        <f>SUM('0503117 Отчет об исп'!P120:R121)</f>
        <v>1030000</v>
      </c>
      <c r="I215" s="99"/>
    </row>
    <row r="216" spans="1:256" ht="30.75" thickBot="1" x14ac:dyDescent="0.25">
      <c r="A216" s="237" t="s">
        <v>351</v>
      </c>
      <c r="B216" s="247" t="s">
        <v>335</v>
      </c>
      <c r="C216" s="248" t="s">
        <v>275</v>
      </c>
      <c r="D216" s="248" t="s">
        <v>267</v>
      </c>
      <c r="E216" s="248" t="s">
        <v>518</v>
      </c>
      <c r="F216" s="248" t="s">
        <v>89</v>
      </c>
      <c r="G216" s="249">
        <f>'0503117 Отчет об исп'!P122</f>
        <v>20000</v>
      </c>
    </row>
    <row r="217" spans="1:256" ht="15.75" hidden="1" thickBot="1" x14ac:dyDescent="0.25">
      <c r="A217" s="276"/>
      <c r="B217" s="277"/>
      <c r="C217" s="278"/>
      <c r="D217" s="278"/>
      <c r="E217" s="278"/>
      <c r="F217" s="278"/>
      <c r="G217" s="279"/>
    </row>
    <row r="218" spans="1:256" s="64" customFormat="1" ht="15.75" hidden="1" thickBot="1" x14ac:dyDescent="0.25">
      <c r="A218" s="276"/>
      <c r="B218" s="277"/>
      <c r="C218" s="278"/>
      <c r="D218" s="278"/>
      <c r="E218" s="278"/>
      <c r="F218" s="278"/>
      <c r="G218" s="279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1:256" s="64" customFormat="1" ht="15.75" hidden="1" thickBot="1" x14ac:dyDescent="0.25">
      <c r="A219" s="276"/>
      <c r="B219" s="277"/>
      <c r="C219" s="278"/>
      <c r="D219" s="278"/>
      <c r="E219" s="278"/>
      <c r="F219" s="278"/>
      <c r="G219" s="279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1:256" s="64" customFormat="1" ht="15.75" hidden="1" customHeight="1" x14ac:dyDescent="0.2">
      <c r="A220" s="276"/>
      <c r="B220" s="277"/>
      <c r="C220" s="278"/>
      <c r="D220" s="278"/>
      <c r="E220" s="278"/>
      <c r="F220" s="278"/>
      <c r="G220" s="279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1:256" s="64" customFormat="1" ht="15.75" hidden="1" thickBot="1" x14ac:dyDescent="0.25">
      <c r="A221" s="276"/>
      <c r="B221" s="277"/>
      <c r="C221" s="278"/>
      <c r="D221" s="278"/>
      <c r="E221" s="278"/>
      <c r="F221" s="278"/>
      <c r="G221" s="279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</row>
    <row r="222" spans="1:256" s="64" customFormat="1" ht="15.75" hidden="1" thickBot="1" x14ac:dyDescent="0.25">
      <c r="A222" s="276"/>
      <c r="B222" s="277"/>
      <c r="C222" s="278"/>
      <c r="D222" s="278"/>
      <c r="E222" s="278"/>
      <c r="F222" s="278"/>
      <c r="G222" s="279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1:256" s="64" customFormat="1" ht="15.75" hidden="1" thickBot="1" x14ac:dyDescent="0.25">
      <c r="A223" s="276"/>
      <c r="B223" s="277"/>
      <c r="C223" s="278"/>
      <c r="D223" s="278"/>
      <c r="E223" s="278"/>
      <c r="F223" s="278"/>
      <c r="G223" s="279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</row>
    <row r="224" spans="1:256" s="64" customFormat="1" ht="15.75" hidden="1" thickBot="1" x14ac:dyDescent="0.25">
      <c r="A224" s="276"/>
      <c r="B224" s="277"/>
      <c r="C224" s="278"/>
      <c r="D224" s="278"/>
      <c r="E224" s="278"/>
      <c r="F224" s="278"/>
      <c r="G224" s="279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</row>
    <row r="225" spans="1:256" s="64" customFormat="1" ht="15.75" hidden="1" thickBot="1" x14ac:dyDescent="0.25">
      <c r="A225" s="276"/>
      <c r="B225" s="277"/>
      <c r="C225" s="278"/>
      <c r="D225" s="278"/>
      <c r="E225" s="278"/>
      <c r="F225" s="278"/>
      <c r="G225" s="279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</row>
    <row r="226" spans="1:256" s="64" customFormat="1" ht="17.25" hidden="1" customHeight="1" x14ac:dyDescent="0.2">
      <c r="A226" s="276"/>
      <c r="B226" s="277"/>
      <c r="C226" s="278"/>
      <c r="D226" s="278"/>
      <c r="E226" s="278"/>
      <c r="F226" s="278"/>
      <c r="G226" s="279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</row>
    <row r="227" spans="1:256" s="64" customFormat="1" ht="15.75" hidden="1" thickBot="1" x14ac:dyDescent="0.25">
      <c r="A227" s="265"/>
      <c r="B227" s="344"/>
      <c r="C227" s="345"/>
      <c r="D227" s="345"/>
      <c r="E227" s="345"/>
      <c r="F227" s="345"/>
      <c r="G227" s="346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</row>
    <row r="228" spans="1:256" s="64" customFormat="1" ht="16.5" hidden="1" customHeight="1" x14ac:dyDescent="0.2">
      <c r="A228" s="276"/>
      <c r="B228" s="277"/>
      <c r="C228" s="278"/>
      <c r="D228" s="278"/>
      <c r="E228" s="278"/>
      <c r="F228" s="278"/>
      <c r="G228" s="279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</row>
    <row r="229" spans="1:256" s="64" customFormat="1" ht="16.5" hidden="1" customHeight="1" x14ac:dyDescent="0.2">
      <c r="A229" s="276"/>
      <c r="B229" s="277"/>
      <c r="C229" s="278"/>
      <c r="D229" s="278"/>
      <c r="E229" s="278"/>
      <c r="F229" s="278"/>
      <c r="G229" s="279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</row>
    <row r="230" spans="1:256" s="64" customFormat="1" ht="15.75" hidden="1" thickBot="1" x14ac:dyDescent="0.25">
      <c r="A230" s="276"/>
      <c r="B230" s="277"/>
      <c r="C230" s="278"/>
      <c r="D230" s="278"/>
      <c r="E230" s="278"/>
      <c r="F230" s="278"/>
      <c r="G230" s="279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</row>
    <row r="231" spans="1:256" s="64" customFormat="1" ht="48.75" hidden="1" customHeight="1" x14ac:dyDescent="0.2">
      <c r="A231" s="276"/>
      <c r="B231" s="277"/>
      <c r="C231" s="278"/>
      <c r="D231" s="278"/>
      <c r="E231" s="278"/>
      <c r="F231" s="278"/>
      <c r="G231" s="279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</row>
    <row r="232" spans="1:256" s="64" customFormat="1" ht="15.75" hidden="1" thickBot="1" x14ac:dyDescent="0.25">
      <c r="A232" s="265"/>
      <c r="B232" s="344"/>
      <c r="C232" s="345"/>
      <c r="D232" s="345"/>
      <c r="E232" s="345"/>
      <c r="F232" s="345"/>
      <c r="G232" s="346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1:256" s="64" customFormat="1" ht="15" hidden="1" customHeight="1" x14ac:dyDescent="0.2">
      <c r="A233" s="276"/>
      <c r="B233" s="277"/>
      <c r="C233" s="278"/>
      <c r="D233" s="278"/>
      <c r="E233" s="278"/>
      <c r="F233" s="278"/>
      <c r="G233" s="279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</row>
    <row r="234" spans="1:256" ht="15.75" hidden="1" thickBot="1" x14ac:dyDescent="0.25">
      <c r="A234" s="276"/>
      <c r="B234" s="277"/>
      <c r="C234" s="278"/>
      <c r="D234" s="278"/>
      <c r="E234" s="278"/>
      <c r="F234" s="278"/>
      <c r="G234" s="279"/>
    </row>
    <row r="235" spans="1:256" ht="15.75" hidden="1" thickBot="1" x14ac:dyDescent="0.25">
      <c r="A235" s="276"/>
      <c r="B235" s="277"/>
      <c r="C235" s="278"/>
      <c r="D235" s="278"/>
      <c r="E235" s="278"/>
      <c r="F235" s="278"/>
      <c r="G235" s="279"/>
    </row>
    <row r="236" spans="1:256" ht="15.75" hidden="1" thickBot="1" x14ac:dyDescent="0.25">
      <c r="A236" s="276"/>
      <c r="B236" s="277"/>
      <c r="C236" s="278"/>
      <c r="D236" s="278"/>
      <c r="E236" s="278"/>
      <c r="F236" s="278"/>
      <c r="G236" s="279"/>
    </row>
    <row r="237" spans="1:256" ht="15.75" hidden="1" customHeight="1" x14ac:dyDescent="0.2">
      <c r="A237" s="276"/>
      <c r="B237" s="277"/>
      <c r="C237" s="278"/>
      <c r="D237" s="278"/>
      <c r="E237" s="278"/>
      <c r="F237" s="278"/>
      <c r="G237" s="279"/>
    </row>
    <row r="238" spans="1:256" ht="15.75" hidden="1" thickBot="1" x14ac:dyDescent="0.25">
      <c r="A238" s="276"/>
      <c r="B238" s="347"/>
      <c r="C238" s="348"/>
      <c r="D238" s="348"/>
      <c r="E238" s="278"/>
      <c r="F238" s="278"/>
      <c r="G238" s="349"/>
    </row>
    <row r="239" spans="1:256" s="92" customFormat="1" ht="15.75" thickBot="1" x14ac:dyDescent="0.25">
      <c r="A239" s="265" t="s">
        <v>273</v>
      </c>
      <c r="B239" s="273" t="s">
        <v>335</v>
      </c>
      <c r="C239" s="274" t="s">
        <v>271</v>
      </c>
      <c r="D239" s="274" t="s">
        <v>270</v>
      </c>
      <c r="E239" s="274"/>
      <c r="F239" s="274"/>
      <c r="G239" s="275">
        <f>G240+G248</f>
        <v>243400</v>
      </c>
      <c r="H239" s="91"/>
      <c r="I239" s="91"/>
      <c r="K239" s="110"/>
    </row>
    <row r="240" spans="1:256" s="70" customFormat="1" ht="14.25" x14ac:dyDescent="0.2">
      <c r="A240" s="241" t="s">
        <v>272</v>
      </c>
      <c r="B240" s="269" t="s">
        <v>335</v>
      </c>
      <c r="C240" s="270" t="s">
        <v>271</v>
      </c>
      <c r="D240" s="270" t="s">
        <v>267</v>
      </c>
      <c r="E240" s="270"/>
      <c r="F240" s="270"/>
      <c r="G240" s="312">
        <f>G241</f>
        <v>243400</v>
      </c>
      <c r="H240" s="58"/>
      <c r="I240" s="58"/>
    </row>
    <row r="241" spans="1:11" s="70" customFormat="1" ht="30" x14ac:dyDescent="0.2">
      <c r="A241" s="237" t="s">
        <v>345</v>
      </c>
      <c r="B241" s="247" t="s">
        <v>335</v>
      </c>
      <c r="C241" s="248" t="s">
        <v>271</v>
      </c>
      <c r="D241" s="248" t="s">
        <v>267</v>
      </c>
      <c r="E241" s="248" t="s">
        <v>346</v>
      </c>
      <c r="F241" s="248"/>
      <c r="G241" s="249">
        <f>G242</f>
        <v>243400</v>
      </c>
      <c r="H241" s="58"/>
      <c r="I241" s="58"/>
    </row>
    <row r="242" spans="1:11" s="70" customFormat="1" ht="36.75" customHeight="1" x14ac:dyDescent="0.2">
      <c r="A242" s="334" t="s">
        <v>519</v>
      </c>
      <c r="B242" s="247" t="s">
        <v>335</v>
      </c>
      <c r="C242" s="248" t="s">
        <v>271</v>
      </c>
      <c r="D242" s="248" t="s">
        <v>267</v>
      </c>
      <c r="E242" s="248" t="s">
        <v>520</v>
      </c>
      <c r="F242" s="248"/>
      <c r="G242" s="249">
        <f>G243</f>
        <v>243400</v>
      </c>
      <c r="H242" s="58"/>
      <c r="I242" s="58"/>
    </row>
    <row r="243" spans="1:11" s="70" customFormat="1" ht="32.25" customHeight="1" x14ac:dyDescent="0.2">
      <c r="A243" s="334" t="s">
        <v>521</v>
      </c>
      <c r="B243" s="247" t="s">
        <v>335</v>
      </c>
      <c r="C243" s="248" t="s">
        <v>271</v>
      </c>
      <c r="D243" s="248" t="s">
        <v>267</v>
      </c>
      <c r="E243" s="248" t="s">
        <v>522</v>
      </c>
      <c r="F243" s="248"/>
      <c r="G243" s="249">
        <f>G244</f>
        <v>243400</v>
      </c>
      <c r="H243" s="58"/>
      <c r="I243" s="58"/>
    </row>
    <row r="244" spans="1:11" s="70" customFormat="1" ht="32.25" customHeight="1" x14ac:dyDescent="0.2">
      <c r="A244" s="334" t="s">
        <v>523</v>
      </c>
      <c r="B244" s="247" t="s">
        <v>335</v>
      </c>
      <c r="C244" s="248" t="s">
        <v>271</v>
      </c>
      <c r="D244" s="248" t="s">
        <v>267</v>
      </c>
      <c r="E244" s="248" t="s">
        <v>522</v>
      </c>
      <c r="F244" s="248" t="s">
        <v>524</v>
      </c>
      <c r="G244" s="249">
        <f>'0503117 Отчет об исп'!P123</f>
        <v>243400</v>
      </c>
      <c r="H244" s="58"/>
      <c r="I244" s="58"/>
      <c r="K244" s="109"/>
    </row>
    <row r="245" spans="1:11" ht="15" hidden="1" x14ac:dyDescent="0.2">
      <c r="A245" s="265"/>
      <c r="B245" s="344"/>
      <c r="C245" s="345"/>
      <c r="D245" s="345"/>
      <c r="E245" s="345"/>
      <c r="F245" s="345"/>
      <c r="G245" s="346"/>
    </row>
    <row r="246" spans="1:11" ht="15" hidden="1" x14ac:dyDescent="0.2">
      <c r="A246" s="276"/>
      <c r="B246" s="280"/>
      <c r="C246" s="281"/>
      <c r="D246" s="281"/>
      <c r="E246" s="281"/>
      <c r="F246" s="281"/>
      <c r="G246" s="279"/>
    </row>
    <row r="247" spans="1:11" ht="15" hidden="1" x14ac:dyDescent="0.2">
      <c r="A247" s="276"/>
      <c r="B247" s="280"/>
      <c r="C247" s="281"/>
      <c r="D247" s="281"/>
      <c r="E247" s="281"/>
      <c r="F247" s="281"/>
      <c r="G247" s="279"/>
    </row>
    <row r="248" spans="1:11" s="73" customFormat="1" ht="0.75" customHeight="1" thickBot="1" x14ac:dyDescent="0.25">
      <c r="A248" s="241" t="s">
        <v>525</v>
      </c>
      <c r="B248" s="283" t="s">
        <v>335</v>
      </c>
      <c r="C248" s="284" t="s">
        <v>271</v>
      </c>
      <c r="D248" s="284" t="s">
        <v>277</v>
      </c>
      <c r="E248" s="284"/>
      <c r="F248" s="284"/>
      <c r="G248" s="330">
        <f>G249</f>
        <v>0</v>
      </c>
      <c r="H248" s="72"/>
      <c r="I248" s="72"/>
    </row>
    <row r="249" spans="1:11" s="70" customFormat="1" ht="11.25" hidden="1" customHeight="1" thickBot="1" x14ac:dyDescent="0.25">
      <c r="A249" s="237" t="s">
        <v>526</v>
      </c>
      <c r="B249" s="247" t="s">
        <v>335</v>
      </c>
      <c r="C249" s="248" t="s">
        <v>271</v>
      </c>
      <c r="D249" s="248" t="s">
        <v>277</v>
      </c>
      <c r="E249" s="248" t="s">
        <v>527</v>
      </c>
      <c r="F249" s="248"/>
      <c r="G249" s="249">
        <f>G250</f>
        <v>0</v>
      </c>
      <c r="H249" s="58"/>
      <c r="I249" s="58"/>
    </row>
    <row r="250" spans="1:11" s="70" customFormat="1" ht="13.5" hidden="1" customHeight="1" thickBot="1" x14ac:dyDescent="0.25">
      <c r="A250" s="237" t="s">
        <v>528</v>
      </c>
      <c r="B250" s="247" t="s">
        <v>335</v>
      </c>
      <c r="C250" s="248" t="s">
        <v>271</v>
      </c>
      <c r="D250" s="248" t="s">
        <v>277</v>
      </c>
      <c r="E250" s="248" t="s">
        <v>529</v>
      </c>
      <c r="F250" s="286"/>
      <c r="G250" s="249">
        <f>G251</f>
        <v>0</v>
      </c>
      <c r="H250" s="58"/>
      <c r="I250" s="58"/>
    </row>
    <row r="251" spans="1:11" s="70" customFormat="1" ht="11.25" hidden="1" customHeight="1" thickBot="1" x14ac:dyDescent="0.25">
      <c r="A251" s="237" t="s">
        <v>530</v>
      </c>
      <c r="B251" s="247" t="s">
        <v>335</v>
      </c>
      <c r="C251" s="248" t="s">
        <v>271</v>
      </c>
      <c r="D251" s="248" t="s">
        <v>277</v>
      </c>
      <c r="E251" s="248" t="s">
        <v>531</v>
      </c>
      <c r="F251" s="286"/>
      <c r="G251" s="249">
        <f>G252</f>
        <v>0</v>
      </c>
      <c r="H251" s="58"/>
      <c r="I251" s="58"/>
    </row>
    <row r="252" spans="1:11" s="70" customFormat="1" ht="15" hidden="1" customHeight="1" thickBot="1" x14ac:dyDescent="0.25">
      <c r="A252" s="237" t="s">
        <v>523</v>
      </c>
      <c r="B252" s="247" t="s">
        <v>335</v>
      </c>
      <c r="C252" s="248" t="s">
        <v>271</v>
      </c>
      <c r="D252" s="248" t="s">
        <v>277</v>
      </c>
      <c r="E252" s="248" t="s">
        <v>531</v>
      </c>
      <c r="F252" s="248" t="s">
        <v>524</v>
      </c>
      <c r="G252" s="260"/>
      <c r="H252" s="58"/>
      <c r="I252" s="58"/>
    </row>
    <row r="253" spans="1:11" s="92" customFormat="1" ht="15.75" thickBot="1" x14ac:dyDescent="0.25">
      <c r="A253" s="265" t="s">
        <v>282</v>
      </c>
      <c r="B253" s="273" t="s">
        <v>335</v>
      </c>
      <c r="C253" s="274" t="s">
        <v>280</v>
      </c>
      <c r="D253" s="274" t="s">
        <v>270</v>
      </c>
      <c r="E253" s="274"/>
      <c r="F253" s="274"/>
      <c r="G253" s="275">
        <f>G254</f>
        <v>19000</v>
      </c>
      <c r="H253" s="91"/>
      <c r="I253" s="91"/>
      <c r="K253" s="110"/>
    </row>
    <row r="254" spans="1:11" s="73" customFormat="1" ht="28.5" x14ac:dyDescent="0.2">
      <c r="A254" s="241" t="s">
        <v>281</v>
      </c>
      <c r="B254" s="283" t="s">
        <v>335</v>
      </c>
      <c r="C254" s="284" t="s">
        <v>280</v>
      </c>
      <c r="D254" s="284" t="s">
        <v>279</v>
      </c>
      <c r="E254" s="284"/>
      <c r="F254" s="284"/>
      <c r="G254" s="330">
        <f>G255</f>
        <v>19000</v>
      </c>
      <c r="H254" s="72"/>
      <c r="I254" s="72"/>
    </row>
    <row r="255" spans="1:11" s="70" customFormat="1" ht="15" x14ac:dyDescent="0.25">
      <c r="A255" s="350" t="s">
        <v>282</v>
      </c>
      <c r="B255" s="247" t="s">
        <v>335</v>
      </c>
      <c r="C255" s="286" t="s">
        <v>280</v>
      </c>
      <c r="D255" s="286" t="s">
        <v>279</v>
      </c>
      <c r="E255" s="248" t="s">
        <v>532</v>
      </c>
      <c r="F255" s="248"/>
      <c r="G255" s="313">
        <f>G256</f>
        <v>19000</v>
      </c>
      <c r="H255" s="58"/>
      <c r="I255" s="58"/>
    </row>
    <row r="256" spans="1:11" s="70" customFormat="1" ht="30" x14ac:dyDescent="0.2">
      <c r="A256" s="237" t="s">
        <v>533</v>
      </c>
      <c r="B256" s="247" t="s">
        <v>335</v>
      </c>
      <c r="C256" s="286" t="s">
        <v>280</v>
      </c>
      <c r="D256" s="286" t="s">
        <v>279</v>
      </c>
      <c r="E256" s="248" t="s">
        <v>534</v>
      </c>
      <c r="F256" s="248"/>
      <c r="G256" s="313">
        <f>G258+G259</f>
        <v>19000</v>
      </c>
      <c r="H256" s="58"/>
      <c r="I256" s="58"/>
    </row>
    <row r="257" spans="1:9" s="70" customFormat="1" ht="30" x14ac:dyDescent="0.2">
      <c r="A257" s="237" t="s">
        <v>535</v>
      </c>
      <c r="B257" s="247" t="s">
        <v>335</v>
      </c>
      <c r="C257" s="286" t="s">
        <v>280</v>
      </c>
      <c r="D257" s="286" t="s">
        <v>279</v>
      </c>
      <c r="E257" s="248" t="s">
        <v>536</v>
      </c>
      <c r="F257" s="248"/>
      <c r="G257" s="313">
        <f>G259</f>
        <v>0</v>
      </c>
      <c r="H257" s="58"/>
      <c r="I257" s="58"/>
    </row>
    <row r="258" spans="1:9" s="70" customFormat="1" ht="30" x14ac:dyDescent="0.2">
      <c r="A258" s="237" t="s">
        <v>351</v>
      </c>
      <c r="B258" s="247" t="s">
        <v>335</v>
      </c>
      <c r="C258" s="286" t="s">
        <v>280</v>
      </c>
      <c r="D258" s="286" t="s">
        <v>279</v>
      </c>
      <c r="E258" s="248" t="s">
        <v>536</v>
      </c>
      <c r="F258" s="248" t="s">
        <v>89</v>
      </c>
      <c r="G258" s="313">
        <f>'0503117 Отчет об исп'!P124</f>
        <v>19000</v>
      </c>
      <c r="H258" s="58"/>
      <c r="I258" s="58"/>
    </row>
    <row r="259" spans="1:9" s="70" customFormat="1" ht="0.75" customHeight="1" thickBot="1" x14ac:dyDescent="0.25">
      <c r="A259" s="237" t="s">
        <v>351</v>
      </c>
      <c r="B259" s="247" t="s">
        <v>335</v>
      </c>
      <c r="C259" s="286" t="s">
        <v>280</v>
      </c>
      <c r="D259" s="286" t="s">
        <v>279</v>
      </c>
      <c r="E259" s="248" t="s">
        <v>547</v>
      </c>
      <c r="F259" s="248" t="s">
        <v>89</v>
      </c>
      <c r="G259" s="313">
        <f>'0503117 Отчет об исп'!P125</f>
        <v>0</v>
      </c>
      <c r="H259" s="58"/>
      <c r="I259" s="58"/>
    </row>
    <row r="260" spans="1:9" ht="15.75" hidden="1" thickBot="1" x14ac:dyDescent="0.25">
      <c r="A260" s="265"/>
      <c r="B260" s="273"/>
      <c r="C260" s="274"/>
      <c r="D260" s="274"/>
      <c r="E260" s="274"/>
      <c r="F260" s="274"/>
      <c r="G260" s="351"/>
    </row>
    <row r="261" spans="1:9" ht="15.75" hidden="1" thickBot="1" x14ac:dyDescent="0.25">
      <c r="A261" s="265"/>
      <c r="B261" s="308"/>
      <c r="C261" s="309"/>
      <c r="D261" s="309"/>
      <c r="E261" s="309"/>
      <c r="F261" s="309"/>
      <c r="G261" s="352"/>
    </row>
    <row r="262" spans="1:9" ht="15.75" hidden="1" thickBot="1" x14ac:dyDescent="0.25">
      <c r="A262" s="276"/>
      <c r="B262" s="277"/>
      <c r="C262" s="278"/>
      <c r="D262" s="278"/>
      <c r="E262" s="278"/>
      <c r="F262" s="278"/>
      <c r="G262" s="279"/>
    </row>
    <row r="263" spans="1:9" ht="15.75" hidden="1" thickBot="1" x14ac:dyDescent="0.25">
      <c r="A263" s="276"/>
      <c r="B263" s="277"/>
      <c r="C263" s="278"/>
      <c r="D263" s="278"/>
      <c r="E263" s="278"/>
      <c r="F263" s="278"/>
      <c r="G263" s="279"/>
    </row>
    <row r="264" spans="1:9" ht="15.75" hidden="1" thickBot="1" x14ac:dyDescent="0.25">
      <c r="A264" s="276"/>
      <c r="B264" s="277"/>
      <c r="C264" s="278"/>
      <c r="D264" s="278"/>
      <c r="E264" s="278"/>
      <c r="F264" s="278"/>
      <c r="G264" s="279"/>
    </row>
    <row r="265" spans="1:9" ht="16.5" hidden="1" customHeight="1" x14ac:dyDescent="0.2">
      <c r="A265" s="276"/>
      <c r="B265" s="277"/>
      <c r="C265" s="278"/>
      <c r="D265" s="278"/>
      <c r="E265" s="278"/>
      <c r="F265" s="278"/>
      <c r="G265" s="279"/>
    </row>
    <row r="266" spans="1:9" ht="15.75" hidden="1" thickBot="1" x14ac:dyDescent="0.25">
      <c r="A266" s="265"/>
      <c r="B266" s="344"/>
      <c r="C266" s="345"/>
      <c r="D266" s="345"/>
      <c r="E266" s="345"/>
      <c r="F266" s="345"/>
      <c r="G266" s="346"/>
    </row>
    <row r="267" spans="1:9" ht="15.75" hidden="1" thickBot="1" x14ac:dyDescent="0.25">
      <c r="A267" s="276"/>
      <c r="B267" s="277"/>
      <c r="C267" s="278"/>
      <c r="D267" s="278"/>
      <c r="E267" s="278"/>
      <c r="F267" s="278"/>
      <c r="G267" s="279"/>
    </row>
    <row r="268" spans="1:9" ht="15.75" hidden="1" thickBot="1" x14ac:dyDescent="0.3">
      <c r="A268" s="353"/>
      <c r="B268" s="277"/>
      <c r="C268" s="278"/>
      <c r="D268" s="278"/>
      <c r="E268" s="278"/>
      <c r="F268" s="278"/>
      <c r="G268" s="279"/>
    </row>
    <row r="269" spans="1:9" ht="15.75" hidden="1" thickBot="1" x14ac:dyDescent="0.25">
      <c r="A269" s="276"/>
      <c r="B269" s="277"/>
      <c r="C269" s="278"/>
      <c r="D269" s="278"/>
      <c r="E269" s="278"/>
      <c r="F269" s="278"/>
      <c r="G269" s="279"/>
    </row>
    <row r="270" spans="1:9" ht="15.75" hidden="1" thickBot="1" x14ac:dyDescent="0.25">
      <c r="A270" s="276"/>
      <c r="B270" s="277"/>
      <c r="C270" s="278"/>
      <c r="D270" s="278"/>
      <c r="E270" s="278"/>
      <c r="F270" s="278"/>
      <c r="G270" s="279"/>
    </row>
    <row r="271" spans="1:9" s="92" customFormat="1" ht="31.5" customHeight="1" thickBot="1" x14ac:dyDescent="0.25">
      <c r="A271" s="354" t="s">
        <v>269</v>
      </c>
      <c r="B271" s="273" t="s">
        <v>335</v>
      </c>
      <c r="C271" s="274" t="s">
        <v>268</v>
      </c>
      <c r="D271" s="274" t="s">
        <v>270</v>
      </c>
      <c r="E271" s="274"/>
      <c r="F271" s="274"/>
      <c r="G271" s="351">
        <v>0</v>
      </c>
      <c r="H271" s="91"/>
      <c r="I271" s="91"/>
    </row>
    <row r="272" spans="1:9" s="73" customFormat="1" ht="28.5" hidden="1" x14ac:dyDescent="0.2">
      <c r="A272" s="241" t="s">
        <v>537</v>
      </c>
      <c r="B272" s="337" t="s">
        <v>335</v>
      </c>
      <c r="C272" s="338" t="s">
        <v>268</v>
      </c>
      <c r="D272" s="338" t="s">
        <v>267</v>
      </c>
      <c r="E272" s="338"/>
      <c r="F272" s="338"/>
      <c r="G272" s="355">
        <f>G273</f>
        <v>0</v>
      </c>
      <c r="H272" s="72"/>
      <c r="I272" s="72"/>
    </row>
    <row r="273" spans="1:9" s="70" customFormat="1" ht="31.5" hidden="1" customHeight="1" x14ac:dyDescent="0.2">
      <c r="A273" s="356" t="s">
        <v>538</v>
      </c>
      <c r="B273" s="263" t="s">
        <v>335</v>
      </c>
      <c r="C273" s="286" t="s">
        <v>268</v>
      </c>
      <c r="D273" s="286" t="s">
        <v>267</v>
      </c>
      <c r="E273" s="286" t="s">
        <v>539</v>
      </c>
      <c r="F273" s="286"/>
      <c r="G273" s="249">
        <f>G274</f>
        <v>0</v>
      </c>
      <c r="H273" s="58"/>
      <c r="I273" s="58"/>
    </row>
    <row r="274" spans="1:9" s="70" customFormat="1" ht="30" hidden="1" x14ac:dyDescent="0.2">
      <c r="A274" s="356" t="s">
        <v>540</v>
      </c>
      <c r="B274" s="247" t="s">
        <v>335</v>
      </c>
      <c r="C274" s="248" t="s">
        <v>268</v>
      </c>
      <c r="D274" s="248" t="s">
        <v>267</v>
      </c>
      <c r="E274" s="286" t="s">
        <v>541</v>
      </c>
      <c r="F274" s="248"/>
      <c r="G274" s="249">
        <f>G275</f>
        <v>0</v>
      </c>
      <c r="H274" s="58"/>
      <c r="I274" s="58"/>
    </row>
    <row r="275" spans="1:9" s="70" customFormat="1" ht="30" hidden="1" x14ac:dyDescent="0.2">
      <c r="A275" s="356" t="s">
        <v>542</v>
      </c>
      <c r="B275" s="247" t="s">
        <v>335</v>
      </c>
      <c r="C275" s="248" t="s">
        <v>268</v>
      </c>
      <c r="D275" s="248" t="s">
        <v>267</v>
      </c>
      <c r="E275" s="286" t="s">
        <v>543</v>
      </c>
      <c r="F275" s="248"/>
      <c r="G275" s="249">
        <f>G276</f>
        <v>0</v>
      </c>
      <c r="H275" s="58"/>
      <c r="I275" s="58"/>
    </row>
    <row r="276" spans="1:9" s="70" customFormat="1" ht="30.75" hidden="1" thickBot="1" x14ac:dyDescent="0.35">
      <c r="A276" s="356" t="s">
        <v>544</v>
      </c>
      <c r="B276" s="340" t="s">
        <v>335</v>
      </c>
      <c r="C276" s="341" t="s">
        <v>268</v>
      </c>
      <c r="D276" s="341" t="s">
        <v>267</v>
      </c>
      <c r="E276" s="341" t="s">
        <v>543</v>
      </c>
      <c r="F276" s="341" t="s">
        <v>166</v>
      </c>
      <c r="G276" s="357">
        <v>0</v>
      </c>
      <c r="H276" s="101"/>
      <c r="I276" s="58"/>
    </row>
    <row r="277" spans="1:9" ht="409.6" hidden="1" customHeight="1" x14ac:dyDescent="0.25">
      <c r="A277" s="358"/>
      <c r="B277" s="359"/>
      <c r="C277" s="359"/>
      <c r="D277" s="359"/>
      <c r="E277" s="359"/>
      <c r="F277" s="359"/>
      <c r="G277" s="360">
        <v>218348243.22999996</v>
      </c>
    </row>
    <row r="278" spans="1:9" ht="31.5" customHeight="1" x14ac:dyDescent="0.25">
      <c r="A278" s="358"/>
      <c r="B278" s="359"/>
      <c r="C278" s="359"/>
      <c r="D278" s="359"/>
      <c r="E278" s="359"/>
      <c r="F278" s="359"/>
      <c r="G278" s="360"/>
    </row>
    <row r="279" spans="1:9" ht="15" x14ac:dyDescent="0.25">
      <c r="A279" s="361" t="s">
        <v>545</v>
      </c>
      <c r="B279" s="361"/>
      <c r="C279" s="362"/>
      <c r="D279" s="363"/>
      <c r="E279" s="364"/>
      <c r="F279" s="363"/>
      <c r="G279" s="365" t="s">
        <v>673</v>
      </c>
    </row>
    <row r="280" spans="1:9" ht="14.25" x14ac:dyDescent="0.2">
      <c r="A280" s="366"/>
      <c r="B280" s="363"/>
      <c r="C280" s="363"/>
      <c r="D280" s="363"/>
      <c r="E280" s="363"/>
      <c r="F280" s="363"/>
      <c r="G280" s="367"/>
    </row>
  </sheetData>
  <sheetProtection selectLockedCells="1" selectUnlockedCells="1"/>
  <mergeCells count="15">
    <mergeCell ref="B1:G1"/>
    <mergeCell ref="B2:G2"/>
    <mergeCell ref="B3:G3"/>
    <mergeCell ref="B4:G4"/>
    <mergeCell ref="B5:G5"/>
    <mergeCell ref="A6:G6"/>
    <mergeCell ref="A7:G7"/>
    <mergeCell ref="A8:G8"/>
    <mergeCell ref="A10:A11"/>
    <mergeCell ref="B10:B11"/>
    <mergeCell ref="C10:C11"/>
    <mergeCell ref="D10:D11"/>
    <mergeCell ref="E10:E11"/>
    <mergeCell ref="F10:F11"/>
    <mergeCell ref="G10:G11"/>
  </mergeCells>
  <pageMargins left="0.39370078740157483" right="0.19685039370078741" top="0.55118110236220474" bottom="0.35433070866141736" header="0.31496062992125984" footer="0.36"/>
  <pageSetup paperSize="9" firstPageNumber="0" orientation="portrait" errors="blank" horizontalDpi="300" verticalDpi="30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0" workbookViewId="0">
      <selection activeCell="B40" sqref="B40"/>
    </sheetView>
  </sheetViews>
  <sheetFormatPr defaultRowHeight="12.75" x14ac:dyDescent="0.2"/>
  <cols>
    <col min="1" max="1" width="6.42578125" customWidth="1"/>
    <col min="2" max="2" width="63.140625" customWidth="1"/>
    <col min="3" max="3" width="19.28515625" customWidth="1"/>
  </cols>
  <sheetData>
    <row r="1" spans="1:3" ht="15.75" x14ac:dyDescent="0.2">
      <c r="B1" s="579" t="s">
        <v>548</v>
      </c>
      <c r="C1" s="579"/>
    </row>
    <row r="2" spans="1:3" ht="15.75" x14ac:dyDescent="0.2">
      <c r="B2" s="579" t="str">
        <f>данные!C11</f>
        <v>к решению 34 сессии Совета</v>
      </c>
      <c r="C2" s="579"/>
    </row>
    <row r="3" spans="1:3" ht="15.75" x14ac:dyDescent="0.2">
      <c r="B3" s="579" t="str">
        <f>данные!C12</f>
        <v>Кировского сельского поселения</v>
      </c>
      <c r="C3" s="579"/>
    </row>
    <row r="4" spans="1:3" ht="15.75" x14ac:dyDescent="0.2">
      <c r="B4" s="579" t="str">
        <f>данные!C13</f>
        <v>Славянского района</v>
      </c>
      <c r="C4" s="579"/>
    </row>
    <row r="5" spans="1:3" ht="15.75" x14ac:dyDescent="0.2">
      <c r="B5" s="579" t="str">
        <f>данные!C14</f>
        <v>от 29.06.2022 год №3</v>
      </c>
      <c r="C5" s="579"/>
    </row>
    <row r="6" spans="1:3" ht="18.75" x14ac:dyDescent="0.2">
      <c r="B6" s="580"/>
      <c r="C6" s="580"/>
    </row>
    <row r="7" spans="1:3" ht="18.75" x14ac:dyDescent="0.3">
      <c r="B7" s="581"/>
      <c r="C7" s="581"/>
    </row>
    <row r="8" spans="1:3" ht="18.75" x14ac:dyDescent="0.3">
      <c r="B8" s="577" t="s">
        <v>549</v>
      </c>
      <c r="C8" s="577"/>
    </row>
    <row r="9" spans="1:3" ht="18.75" x14ac:dyDescent="0.3">
      <c r="B9" s="577" t="s">
        <v>550</v>
      </c>
      <c r="C9" s="577"/>
    </row>
    <row r="10" spans="1:3" ht="18.75" x14ac:dyDescent="0.3">
      <c r="B10" s="578" t="s">
        <v>661</v>
      </c>
      <c r="C10" s="578"/>
    </row>
    <row r="11" spans="1:3" ht="15.75" x14ac:dyDescent="0.2">
      <c r="A11" s="117" t="s">
        <v>560</v>
      </c>
      <c r="B11" s="118" t="s">
        <v>551</v>
      </c>
      <c r="C11" s="118" t="s">
        <v>552</v>
      </c>
    </row>
    <row r="12" spans="1:3" ht="31.5" x14ac:dyDescent="0.2">
      <c r="A12" s="117">
        <v>1</v>
      </c>
      <c r="B12" s="116" t="s">
        <v>553</v>
      </c>
      <c r="C12" s="119">
        <f>'0503117 Отчет об исп'!P32/1000</f>
        <v>5381.8</v>
      </c>
    </row>
    <row r="13" spans="1:3" ht="31.5" x14ac:dyDescent="0.2">
      <c r="A13" s="117">
        <v>2</v>
      </c>
      <c r="B13" s="116" t="s">
        <v>67</v>
      </c>
      <c r="C13" s="119">
        <v>0</v>
      </c>
    </row>
    <row r="14" spans="1:3" ht="31.5" x14ac:dyDescent="0.2">
      <c r="A14" s="117">
        <v>3</v>
      </c>
      <c r="B14" s="116" t="s">
        <v>554</v>
      </c>
      <c r="C14" s="119">
        <f>'0503117 Отчет об исп'!P34/1000</f>
        <v>2431</v>
      </c>
    </row>
    <row r="15" spans="1:3" ht="15.75" x14ac:dyDescent="0.2">
      <c r="A15" s="117">
        <v>4</v>
      </c>
      <c r="B15" s="116" t="s">
        <v>71</v>
      </c>
      <c r="C15" s="119">
        <v>0</v>
      </c>
    </row>
    <row r="16" spans="1:3" ht="15.75" x14ac:dyDescent="0.2">
      <c r="A16" s="117">
        <v>5</v>
      </c>
      <c r="B16" s="116" t="s">
        <v>555</v>
      </c>
      <c r="C16" s="119">
        <f>C18+C19</f>
        <v>1386.9</v>
      </c>
    </row>
    <row r="17" spans="1:3" ht="15.75" x14ac:dyDescent="0.2">
      <c r="A17" s="117">
        <v>6</v>
      </c>
      <c r="B17" s="116" t="s">
        <v>556</v>
      </c>
      <c r="C17" s="120"/>
    </row>
    <row r="18" spans="1:3" ht="63" x14ac:dyDescent="0.2">
      <c r="A18" s="117">
        <v>7</v>
      </c>
      <c r="B18" s="116" t="s">
        <v>557</v>
      </c>
      <c r="C18" s="119">
        <f>'0503117 Отчет об исп'!P37/1000</f>
        <v>1386.9</v>
      </c>
    </row>
    <row r="19" spans="1:3" ht="31.5" x14ac:dyDescent="0.2">
      <c r="A19" s="117">
        <v>8</v>
      </c>
      <c r="B19" s="116" t="s">
        <v>472</v>
      </c>
      <c r="C19" s="119">
        <f>'0503117 Отчет об исп'!P36/1000</f>
        <v>0</v>
      </c>
    </row>
    <row r="20" spans="1:3" ht="31.5" x14ac:dyDescent="0.2">
      <c r="A20" s="117">
        <v>9</v>
      </c>
      <c r="B20" s="116" t="s">
        <v>558</v>
      </c>
      <c r="C20" s="119">
        <v>0</v>
      </c>
    </row>
    <row r="21" spans="1:3" ht="47.25" x14ac:dyDescent="0.2">
      <c r="A21" s="117">
        <v>10</v>
      </c>
      <c r="B21" s="116" t="s">
        <v>77</v>
      </c>
      <c r="C21" s="119">
        <f>'0503117 Отчет об исп'!P39/1000</f>
        <v>259.8</v>
      </c>
    </row>
    <row r="22" spans="1:3" ht="31.5" x14ac:dyDescent="0.2">
      <c r="A22" s="117">
        <v>11</v>
      </c>
      <c r="B22" s="116" t="s">
        <v>75</v>
      </c>
      <c r="C22" s="119">
        <f>'0503117 Отчет об исп'!P38/1000</f>
        <v>3.8</v>
      </c>
    </row>
    <row r="23" spans="1:3" ht="63" x14ac:dyDescent="0.2">
      <c r="A23" s="117">
        <v>12</v>
      </c>
      <c r="B23" s="116" t="s">
        <v>559</v>
      </c>
      <c r="C23" s="119">
        <f>'0503117 Отчет об исп'!P40/1000</f>
        <v>1012.2699</v>
      </c>
    </row>
    <row r="24" spans="1:3" ht="31.5" x14ac:dyDescent="0.2">
      <c r="A24" s="117">
        <v>13</v>
      </c>
      <c r="B24" s="116" t="s">
        <v>260</v>
      </c>
      <c r="C24" s="119">
        <f>'0503117 Отчет об исп'!P41/1000</f>
        <v>2540</v>
      </c>
    </row>
    <row r="25" spans="1:3" ht="15.75" x14ac:dyDescent="0.2">
      <c r="A25" s="117">
        <v>14</v>
      </c>
      <c r="B25" s="116" t="s">
        <v>333</v>
      </c>
      <c r="C25" s="119">
        <f>SUM(C12:C24)-C16</f>
        <v>13015.569899999999</v>
      </c>
    </row>
    <row r="26" spans="1:3" ht="18.75" x14ac:dyDescent="0.3">
      <c r="B26" s="115"/>
    </row>
    <row r="27" spans="1:3" ht="18.75" x14ac:dyDescent="0.3">
      <c r="B27" s="575" t="s">
        <v>691</v>
      </c>
      <c r="C27" s="576"/>
    </row>
  </sheetData>
  <mergeCells count="11">
    <mergeCell ref="B27:C27"/>
    <mergeCell ref="B9:C9"/>
    <mergeCell ref="B10:C10"/>
    <mergeCell ref="B1:C1"/>
    <mergeCell ref="B2:C2"/>
    <mergeCell ref="B3:C3"/>
    <mergeCell ref="B4:C4"/>
    <mergeCell ref="B5:C5"/>
    <mergeCell ref="B6:C6"/>
    <mergeCell ref="B7:C7"/>
    <mergeCell ref="B8:C8"/>
  </mergeCells>
  <pageMargins left="0.92" right="0.31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5" sqref="A5:C5"/>
    </sheetView>
  </sheetViews>
  <sheetFormatPr defaultRowHeight="12.75" x14ac:dyDescent="0.2"/>
  <cols>
    <col min="1" max="1" width="29.28515625" customWidth="1"/>
    <col min="2" max="2" width="49" customWidth="1"/>
    <col min="3" max="3" width="12.140625" customWidth="1"/>
  </cols>
  <sheetData>
    <row r="1" spans="1:3" ht="15.75" x14ac:dyDescent="0.25">
      <c r="A1" s="583" t="s">
        <v>588</v>
      </c>
      <c r="B1" s="583"/>
      <c r="C1" s="583"/>
    </row>
    <row r="2" spans="1:3" ht="15.75" x14ac:dyDescent="0.25">
      <c r="A2" s="583" t="str">
        <f>данные!C11</f>
        <v>к решению 34 сессии Совета</v>
      </c>
      <c r="B2" s="583"/>
      <c r="C2" s="583"/>
    </row>
    <row r="3" spans="1:3" ht="15.75" x14ac:dyDescent="0.25">
      <c r="A3" s="583" t="str">
        <f>данные!C12</f>
        <v>Кировского сельского поселения</v>
      </c>
      <c r="B3" s="583"/>
      <c r="C3" s="583"/>
    </row>
    <row r="4" spans="1:3" ht="15.75" x14ac:dyDescent="0.25">
      <c r="A4" s="583" t="str">
        <f>данные!C13</f>
        <v>Славянского района</v>
      </c>
      <c r="B4" s="583"/>
      <c r="C4" s="583"/>
    </row>
    <row r="5" spans="1:3" ht="15.75" x14ac:dyDescent="0.25">
      <c r="A5" s="583" t="str">
        <f>данные!C14</f>
        <v>от 29.06.2022 год №3</v>
      </c>
      <c r="B5" s="583"/>
      <c r="C5" s="583"/>
    </row>
    <row r="6" spans="1:3" ht="15.75" x14ac:dyDescent="0.25">
      <c r="A6" s="582"/>
      <c r="B6" s="582"/>
      <c r="C6" s="582"/>
    </row>
    <row r="7" spans="1:3" ht="15.75" x14ac:dyDescent="0.25">
      <c r="A7" s="585" t="s">
        <v>561</v>
      </c>
      <c r="B7" s="585"/>
      <c r="C7" s="585"/>
    </row>
    <row r="8" spans="1:3" ht="15.75" x14ac:dyDescent="0.25">
      <c r="A8" s="585" t="s">
        <v>562</v>
      </c>
      <c r="B8" s="585"/>
      <c r="C8" s="585"/>
    </row>
    <row r="9" spans="1:3" ht="15.75" x14ac:dyDescent="0.25">
      <c r="A9" s="585" t="s">
        <v>668</v>
      </c>
      <c r="B9" s="585"/>
      <c r="C9" s="585"/>
    </row>
    <row r="10" spans="1:3" ht="15.75" x14ac:dyDescent="0.25">
      <c r="A10" s="586" t="s">
        <v>563</v>
      </c>
      <c r="B10" s="586"/>
      <c r="C10" s="586"/>
    </row>
    <row r="11" spans="1:3" ht="15.75" x14ac:dyDescent="0.25">
      <c r="A11" s="121" t="s">
        <v>564</v>
      </c>
    </row>
    <row r="12" spans="1:3" ht="31.5" x14ac:dyDescent="0.25">
      <c r="A12" s="118" t="s">
        <v>565</v>
      </c>
      <c r="B12" s="123" t="s">
        <v>566</v>
      </c>
      <c r="C12" s="123" t="s">
        <v>315</v>
      </c>
    </row>
    <row r="13" spans="1:3" ht="31.5" x14ac:dyDescent="0.2">
      <c r="A13" s="124" t="s">
        <v>567</v>
      </c>
      <c r="B13" s="124" t="s">
        <v>568</v>
      </c>
      <c r="C13" s="125">
        <f>'0503117 Отчет об исп'!P126/1000</f>
        <v>-4409.5475999999981</v>
      </c>
    </row>
    <row r="14" spans="1:3" ht="15.75" x14ac:dyDescent="0.2">
      <c r="A14" s="116" t="s">
        <v>569</v>
      </c>
      <c r="B14" s="116"/>
      <c r="C14" s="126"/>
    </row>
    <row r="15" spans="1:3" ht="31.5" x14ac:dyDescent="0.2">
      <c r="A15" s="124" t="s">
        <v>570</v>
      </c>
      <c r="B15" s="124" t="s">
        <v>571</v>
      </c>
      <c r="C15" s="125">
        <v>0</v>
      </c>
    </row>
    <row r="16" spans="1:3" ht="47.25" x14ac:dyDescent="0.2">
      <c r="A16" s="116" t="s">
        <v>572</v>
      </c>
      <c r="B16" s="116" t="s">
        <v>573</v>
      </c>
      <c r="C16" s="126">
        <v>0</v>
      </c>
    </row>
    <row r="17" spans="1:5" ht="38.25" customHeight="1" x14ac:dyDescent="0.2">
      <c r="A17" s="116" t="s">
        <v>574</v>
      </c>
      <c r="B17" s="116" t="s">
        <v>575</v>
      </c>
      <c r="C17" s="126">
        <v>0</v>
      </c>
    </row>
    <row r="18" spans="1:5" ht="31.5" x14ac:dyDescent="0.2">
      <c r="A18" s="124" t="s">
        <v>576</v>
      </c>
      <c r="B18" s="124" t="s">
        <v>577</v>
      </c>
      <c r="C18" s="125">
        <v>0</v>
      </c>
    </row>
    <row r="19" spans="1:5" ht="63" x14ac:dyDescent="0.2">
      <c r="A19" s="116" t="s">
        <v>578</v>
      </c>
      <c r="B19" s="116" t="s">
        <v>579</v>
      </c>
      <c r="C19" s="126">
        <v>0</v>
      </c>
    </row>
    <row r="20" spans="1:5" ht="63" x14ac:dyDescent="0.2">
      <c r="A20" s="116" t="s">
        <v>580</v>
      </c>
      <c r="B20" s="116" t="s">
        <v>581</v>
      </c>
      <c r="C20" s="126">
        <v>0</v>
      </c>
    </row>
    <row r="21" spans="1:5" ht="31.5" x14ac:dyDescent="0.2">
      <c r="A21" s="116" t="s">
        <v>582</v>
      </c>
      <c r="B21" s="124" t="s">
        <v>583</v>
      </c>
      <c r="C21" s="125">
        <f>-C13</f>
        <v>4409.5475999999981</v>
      </c>
      <c r="E21" s="8"/>
    </row>
    <row r="22" spans="1:5" ht="35.25" customHeight="1" x14ac:dyDescent="0.2">
      <c r="A22" s="116" t="s">
        <v>584</v>
      </c>
      <c r="B22" s="116" t="s">
        <v>585</v>
      </c>
      <c r="C22" s="126">
        <f>'0503117 Отчет об исп'!P138/1000</f>
        <v>-31148.284389999997</v>
      </c>
    </row>
    <row r="23" spans="1:5" ht="31.5" x14ac:dyDescent="0.2">
      <c r="A23" s="116" t="s">
        <v>586</v>
      </c>
      <c r="B23" s="116" t="s">
        <v>587</v>
      </c>
      <c r="C23" s="126">
        <f>'0503117 Отчет об исп'!P139/1000</f>
        <v>35557.831989999991</v>
      </c>
    </row>
    <row r="24" spans="1:5" ht="15.75" x14ac:dyDescent="0.25">
      <c r="A24" s="122" t="s">
        <v>389</v>
      </c>
    </row>
    <row r="25" spans="1:5" ht="15.75" x14ac:dyDescent="0.25">
      <c r="A25" s="114" t="s">
        <v>263</v>
      </c>
    </row>
    <row r="26" spans="1:5" ht="15.75" x14ac:dyDescent="0.25">
      <c r="A26" s="584" t="s">
        <v>692</v>
      </c>
      <c r="B26" s="576"/>
      <c r="C26" s="576"/>
    </row>
  </sheetData>
  <mergeCells count="11">
    <mergeCell ref="A26:C26"/>
    <mergeCell ref="A7:C7"/>
    <mergeCell ref="A8:C8"/>
    <mergeCell ref="A9:C9"/>
    <mergeCell ref="A10:C10"/>
    <mergeCell ref="A6:C6"/>
    <mergeCell ref="A1:C1"/>
    <mergeCell ref="A2:C2"/>
    <mergeCell ref="A3:C3"/>
    <mergeCell ref="A4:C4"/>
    <mergeCell ref="A5:C5"/>
  </mergeCells>
  <pageMargins left="0.7" right="0.23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92"/>
  <sheetViews>
    <sheetView workbookViewId="0">
      <selection activeCell="I107" sqref="I107"/>
    </sheetView>
  </sheetViews>
  <sheetFormatPr defaultRowHeight="12.75" x14ac:dyDescent="0.2"/>
  <cols>
    <col min="1" max="1" width="56.28515625" style="64" customWidth="1"/>
    <col min="2" max="2" width="16.5703125" style="59" customWidth="1"/>
    <col min="3" max="3" width="7" style="59" customWidth="1"/>
    <col min="4" max="4" width="16.28515625" style="99" customWidth="1"/>
    <col min="5" max="5" width="3.28515625" style="64" customWidth="1"/>
    <col min="6" max="6" width="15" style="64" customWidth="1"/>
    <col min="7" max="7" width="9.140625" style="61"/>
    <col min="8" max="8" width="15" style="61" customWidth="1"/>
    <col min="9" max="9" width="12.7109375" style="61" bestFit="1" customWidth="1"/>
    <col min="10" max="11" width="9.140625" style="61"/>
    <col min="12" max="12" width="32.7109375" style="61" customWidth="1"/>
    <col min="13" max="256" width="9.140625" style="61"/>
    <col min="257" max="257" width="51.85546875" style="61" customWidth="1"/>
    <col min="258" max="258" width="15.140625" style="61" customWidth="1"/>
    <col min="259" max="259" width="7" style="61" customWidth="1"/>
    <col min="260" max="260" width="15" style="61" bestFit="1" customWidth="1"/>
    <col min="261" max="261" width="3.28515625" style="61" customWidth="1"/>
    <col min="262" max="512" width="9.140625" style="61"/>
    <col min="513" max="513" width="51.85546875" style="61" customWidth="1"/>
    <col min="514" max="514" width="15.140625" style="61" customWidth="1"/>
    <col min="515" max="515" width="7" style="61" customWidth="1"/>
    <col min="516" max="516" width="15" style="61" bestFit="1" customWidth="1"/>
    <col min="517" max="517" width="3.28515625" style="61" customWidth="1"/>
    <col min="518" max="768" width="9.140625" style="61"/>
    <col min="769" max="769" width="51.85546875" style="61" customWidth="1"/>
    <col min="770" max="770" width="15.140625" style="61" customWidth="1"/>
    <col min="771" max="771" width="7" style="61" customWidth="1"/>
    <col min="772" max="772" width="15" style="61" bestFit="1" customWidth="1"/>
    <col min="773" max="773" width="3.28515625" style="61" customWidth="1"/>
    <col min="774" max="1024" width="9.140625" style="61"/>
    <col min="1025" max="1025" width="51.85546875" style="61" customWidth="1"/>
    <col min="1026" max="1026" width="15.140625" style="61" customWidth="1"/>
    <col min="1027" max="1027" width="7" style="61" customWidth="1"/>
    <col min="1028" max="1028" width="15" style="61" bestFit="1" customWidth="1"/>
    <col min="1029" max="1029" width="3.28515625" style="61" customWidth="1"/>
    <col min="1030" max="1280" width="9.140625" style="61"/>
    <col min="1281" max="1281" width="51.85546875" style="61" customWidth="1"/>
    <col min="1282" max="1282" width="15.140625" style="61" customWidth="1"/>
    <col min="1283" max="1283" width="7" style="61" customWidth="1"/>
    <col min="1284" max="1284" width="15" style="61" bestFit="1" customWidth="1"/>
    <col min="1285" max="1285" width="3.28515625" style="61" customWidth="1"/>
    <col min="1286" max="1536" width="9.140625" style="61"/>
    <col min="1537" max="1537" width="51.85546875" style="61" customWidth="1"/>
    <col min="1538" max="1538" width="15.140625" style="61" customWidth="1"/>
    <col min="1539" max="1539" width="7" style="61" customWidth="1"/>
    <col min="1540" max="1540" width="15" style="61" bestFit="1" customWidth="1"/>
    <col min="1541" max="1541" width="3.28515625" style="61" customWidth="1"/>
    <col min="1542" max="1792" width="9.140625" style="61"/>
    <col min="1793" max="1793" width="51.85546875" style="61" customWidth="1"/>
    <col min="1794" max="1794" width="15.140625" style="61" customWidth="1"/>
    <col min="1795" max="1795" width="7" style="61" customWidth="1"/>
    <col min="1796" max="1796" width="15" style="61" bestFit="1" customWidth="1"/>
    <col min="1797" max="1797" width="3.28515625" style="61" customWidth="1"/>
    <col min="1798" max="2048" width="9.140625" style="61"/>
    <col min="2049" max="2049" width="51.85546875" style="61" customWidth="1"/>
    <col min="2050" max="2050" width="15.140625" style="61" customWidth="1"/>
    <col min="2051" max="2051" width="7" style="61" customWidth="1"/>
    <col min="2052" max="2052" width="15" style="61" bestFit="1" customWidth="1"/>
    <col min="2053" max="2053" width="3.28515625" style="61" customWidth="1"/>
    <col min="2054" max="2304" width="9.140625" style="61"/>
    <col min="2305" max="2305" width="51.85546875" style="61" customWidth="1"/>
    <col min="2306" max="2306" width="15.140625" style="61" customWidth="1"/>
    <col min="2307" max="2307" width="7" style="61" customWidth="1"/>
    <col min="2308" max="2308" width="15" style="61" bestFit="1" customWidth="1"/>
    <col min="2309" max="2309" width="3.28515625" style="61" customWidth="1"/>
    <col min="2310" max="2560" width="9.140625" style="61"/>
    <col min="2561" max="2561" width="51.85546875" style="61" customWidth="1"/>
    <col min="2562" max="2562" width="15.140625" style="61" customWidth="1"/>
    <col min="2563" max="2563" width="7" style="61" customWidth="1"/>
    <col min="2564" max="2564" width="15" style="61" bestFit="1" customWidth="1"/>
    <col min="2565" max="2565" width="3.28515625" style="61" customWidth="1"/>
    <col min="2566" max="2816" width="9.140625" style="61"/>
    <col min="2817" max="2817" width="51.85546875" style="61" customWidth="1"/>
    <col min="2818" max="2818" width="15.140625" style="61" customWidth="1"/>
    <col min="2819" max="2819" width="7" style="61" customWidth="1"/>
    <col min="2820" max="2820" width="15" style="61" bestFit="1" customWidth="1"/>
    <col min="2821" max="2821" width="3.28515625" style="61" customWidth="1"/>
    <col min="2822" max="3072" width="9.140625" style="61"/>
    <col min="3073" max="3073" width="51.85546875" style="61" customWidth="1"/>
    <col min="3074" max="3074" width="15.140625" style="61" customWidth="1"/>
    <col min="3075" max="3075" width="7" style="61" customWidth="1"/>
    <col min="3076" max="3076" width="15" style="61" bestFit="1" customWidth="1"/>
    <col min="3077" max="3077" width="3.28515625" style="61" customWidth="1"/>
    <col min="3078" max="3328" width="9.140625" style="61"/>
    <col min="3329" max="3329" width="51.85546875" style="61" customWidth="1"/>
    <col min="3330" max="3330" width="15.140625" style="61" customWidth="1"/>
    <col min="3331" max="3331" width="7" style="61" customWidth="1"/>
    <col min="3332" max="3332" width="15" style="61" bestFit="1" customWidth="1"/>
    <col min="3333" max="3333" width="3.28515625" style="61" customWidth="1"/>
    <col min="3334" max="3584" width="9.140625" style="61"/>
    <col min="3585" max="3585" width="51.85546875" style="61" customWidth="1"/>
    <col min="3586" max="3586" width="15.140625" style="61" customWidth="1"/>
    <col min="3587" max="3587" width="7" style="61" customWidth="1"/>
    <col min="3588" max="3588" width="15" style="61" bestFit="1" customWidth="1"/>
    <col min="3589" max="3589" width="3.28515625" style="61" customWidth="1"/>
    <col min="3590" max="3840" width="9.140625" style="61"/>
    <col min="3841" max="3841" width="51.85546875" style="61" customWidth="1"/>
    <col min="3842" max="3842" width="15.140625" style="61" customWidth="1"/>
    <col min="3843" max="3843" width="7" style="61" customWidth="1"/>
    <col min="3844" max="3844" width="15" style="61" bestFit="1" customWidth="1"/>
    <col min="3845" max="3845" width="3.28515625" style="61" customWidth="1"/>
    <col min="3846" max="4096" width="9.140625" style="61"/>
    <col min="4097" max="4097" width="51.85546875" style="61" customWidth="1"/>
    <col min="4098" max="4098" width="15.140625" style="61" customWidth="1"/>
    <col min="4099" max="4099" width="7" style="61" customWidth="1"/>
    <col min="4100" max="4100" width="15" style="61" bestFit="1" customWidth="1"/>
    <col min="4101" max="4101" width="3.28515625" style="61" customWidth="1"/>
    <col min="4102" max="4352" width="9.140625" style="61"/>
    <col min="4353" max="4353" width="51.85546875" style="61" customWidth="1"/>
    <col min="4354" max="4354" width="15.140625" style="61" customWidth="1"/>
    <col min="4355" max="4355" width="7" style="61" customWidth="1"/>
    <col min="4356" max="4356" width="15" style="61" bestFit="1" customWidth="1"/>
    <col min="4357" max="4357" width="3.28515625" style="61" customWidth="1"/>
    <col min="4358" max="4608" width="9.140625" style="61"/>
    <col min="4609" max="4609" width="51.85546875" style="61" customWidth="1"/>
    <col min="4610" max="4610" width="15.140625" style="61" customWidth="1"/>
    <col min="4611" max="4611" width="7" style="61" customWidth="1"/>
    <col min="4612" max="4612" width="15" style="61" bestFit="1" customWidth="1"/>
    <col min="4613" max="4613" width="3.28515625" style="61" customWidth="1"/>
    <col min="4614" max="4864" width="9.140625" style="61"/>
    <col min="4865" max="4865" width="51.85546875" style="61" customWidth="1"/>
    <col min="4866" max="4866" width="15.140625" style="61" customWidth="1"/>
    <col min="4867" max="4867" width="7" style="61" customWidth="1"/>
    <col min="4868" max="4868" width="15" style="61" bestFit="1" customWidth="1"/>
    <col min="4869" max="4869" width="3.28515625" style="61" customWidth="1"/>
    <col min="4870" max="5120" width="9.140625" style="61"/>
    <col min="5121" max="5121" width="51.85546875" style="61" customWidth="1"/>
    <col min="5122" max="5122" width="15.140625" style="61" customWidth="1"/>
    <col min="5123" max="5123" width="7" style="61" customWidth="1"/>
    <col min="5124" max="5124" width="15" style="61" bestFit="1" customWidth="1"/>
    <col min="5125" max="5125" width="3.28515625" style="61" customWidth="1"/>
    <col min="5126" max="5376" width="9.140625" style="61"/>
    <col min="5377" max="5377" width="51.85546875" style="61" customWidth="1"/>
    <col min="5378" max="5378" width="15.140625" style="61" customWidth="1"/>
    <col min="5379" max="5379" width="7" style="61" customWidth="1"/>
    <col min="5380" max="5380" width="15" style="61" bestFit="1" customWidth="1"/>
    <col min="5381" max="5381" width="3.28515625" style="61" customWidth="1"/>
    <col min="5382" max="5632" width="9.140625" style="61"/>
    <col min="5633" max="5633" width="51.85546875" style="61" customWidth="1"/>
    <col min="5634" max="5634" width="15.140625" style="61" customWidth="1"/>
    <col min="5635" max="5635" width="7" style="61" customWidth="1"/>
    <col min="5636" max="5636" width="15" style="61" bestFit="1" customWidth="1"/>
    <col min="5637" max="5637" width="3.28515625" style="61" customWidth="1"/>
    <col min="5638" max="5888" width="9.140625" style="61"/>
    <col min="5889" max="5889" width="51.85546875" style="61" customWidth="1"/>
    <col min="5890" max="5890" width="15.140625" style="61" customWidth="1"/>
    <col min="5891" max="5891" width="7" style="61" customWidth="1"/>
    <col min="5892" max="5892" width="15" style="61" bestFit="1" customWidth="1"/>
    <col min="5893" max="5893" width="3.28515625" style="61" customWidth="1"/>
    <col min="5894" max="6144" width="9.140625" style="61"/>
    <col min="6145" max="6145" width="51.85546875" style="61" customWidth="1"/>
    <col min="6146" max="6146" width="15.140625" style="61" customWidth="1"/>
    <col min="6147" max="6147" width="7" style="61" customWidth="1"/>
    <col min="6148" max="6148" width="15" style="61" bestFit="1" customWidth="1"/>
    <col min="6149" max="6149" width="3.28515625" style="61" customWidth="1"/>
    <col min="6150" max="6400" width="9.140625" style="61"/>
    <col min="6401" max="6401" width="51.85546875" style="61" customWidth="1"/>
    <col min="6402" max="6402" width="15.140625" style="61" customWidth="1"/>
    <col min="6403" max="6403" width="7" style="61" customWidth="1"/>
    <col min="6404" max="6404" width="15" style="61" bestFit="1" customWidth="1"/>
    <col min="6405" max="6405" width="3.28515625" style="61" customWidth="1"/>
    <col min="6406" max="6656" width="9.140625" style="61"/>
    <col min="6657" max="6657" width="51.85546875" style="61" customWidth="1"/>
    <col min="6658" max="6658" width="15.140625" style="61" customWidth="1"/>
    <col min="6659" max="6659" width="7" style="61" customWidth="1"/>
    <col min="6660" max="6660" width="15" style="61" bestFit="1" customWidth="1"/>
    <col min="6661" max="6661" width="3.28515625" style="61" customWidth="1"/>
    <col min="6662" max="6912" width="9.140625" style="61"/>
    <col min="6913" max="6913" width="51.85546875" style="61" customWidth="1"/>
    <col min="6914" max="6914" width="15.140625" style="61" customWidth="1"/>
    <col min="6915" max="6915" width="7" style="61" customWidth="1"/>
    <col min="6916" max="6916" width="15" style="61" bestFit="1" customWidth="1"/>
    <col min="6917" max="6917" width="3.28515625" style="61" customWidth="1"/>
    <col min="6918" max="7168" width="9.140625" style="61"/>
    <col min="7169" max="7169" width="51.85546875" style="61" customWidth="1"/>
    <col min="7170" max="7170" width="15.140625" style="61" customWidth="1"/>
    <col min="7171" max="7171" width="7" style="61" customWidth="1"/>
    <col min="7172" max="7172" width="15" style="61" bestFit="1" customWidth="1"/>
    <col min="7173" max="7173" width="3.28515625" style="61" customWidth="1"/>
    <col min="7174" max="7424" width="9.140625" style="61"/>
    <col min="7425" max="7425" width="51.85546875" style="61" customWidth="1"/>
    <col min="7426" max="7426" width="15.140625" style="61" customWidth="1"/>
    <col min="7427" max="7427" width="7" style="61" customWidth="1"/>
    <col min="7428" max="7428" width="15" style="61" bestFit="1" customWidth="1"/>
    <col min="7429" max="7429" width="3.28515625" style="61" customWidth="1"/>
    <col min="7430" max="7680" width="9.140625" style="61"/>
    <col min="7681" max="7681" width="51.85546875" style="61" customWidth="1"/>
    <col min="7682" max="7682" width="15.140625" style="61" customWidth="1"/>
    <col min="7683" max="7683" width="7" style="61" customWidth="1"/>
    <col min="7684" max="7684" width="15" style="61" bestFit="1" customWidth="1"/>
    <col min="7685" max="7685" width="3.28515625" style="61" customWidth="1"/>
    <col min="7686" max="7936" width="9.140625" style="61"/>
    <col min="7937" max="7937" width="51.85546875" style="61" customWidth="1"/>
    <col min="7938" max="7938" width="15.140625" style="61" customWidth="1"/>
    <col min="7939" max="7939" width="7" style="61" customWidth="1"/>
    <col min="7940" max="7940" width="15" style="61" bestFit="1" customWidth="1"/>
    <col min="7941" max="7941" width="3.28515625" style="61" customWidth="1"/>
    <col min="7942" max="8192" width="9.140625" style="61"/>
    <col min="8193" max="8193" width="51.85546875" style="61" customWidth="1"/>
    <col min="8194" max="8194" width="15.140625" style="61" customWidth="1"/>
    <col min="8195" max="8195" width="7" style="61" customWidth="1"/>
    <col min="8196" max="8196" width="15" style="61" bestFit="1" customWidth="1"/>
    <col min="8197" max="8197" width="3.28515625" style="61" customWidth="1"/>
    <col min="8198" max="8448" width="9.140625" style="61"/>
    <col min="8449" max="8449" width="51.85546875" style="61" customWidth="1"/>
    <col min="8450" max="8450" width="15.140625" style="61" customWidth="1"/>
    <col min="8451" max="8451" width="7" style="61" customWidth="1"/>
    <col min="8452" max="8452" width="15" style="61" bestFit="1" customWidth="1"/>
    <col min="8453" max="8453" width="3.28515625" style="61" customWidth="1"/>
    <col min="8454" max="8704" width="9.140625" style="61"/>
    <col min="8705" max="8705" width="51.85546875" style="61" customWidth="1"/>
    <col min="8706" max="8706" width="15.140625" style="61" customWidth="1"/>
    <col min="8707" max="8707" width="7" style="61" customWidth="1"/>
    <col min="8708" max="8708" width="15" style="61" bestFit="1" customWidth="1"/>
    <col min="8709" max="8709" width="3.28515625" style="61" customWidth="1"/>
    <col min="8710" max="8960" width="9.140625" style="61"/>
    <col min="8961" max="8961" width="51.85546875" style="61" customWidth="1"/>
    <col min="8962" max="8962" width="15.140625" style="61" customWidth="1"/>
    <col min="8963" max="8963" width="7" style="61" customWidth="1"/>
    <col min="8964" max="8964" width="15" style="61" bestFit="1" customWidth="1"/>
    <col min="8965" max="8965" width="3.28515625" style="61" customWidth="1"/>
    <col min="8966" max="9216" width="9.140625" style="61"/>
    <col min="9217" max="9217" width="51.85546875" style="61" customWidth="1"/>
    <col min="9218" max="9218" width="15.140625" style="61" customWidth="1"/>
    <col min="9219" max="9219" width="7" style="61" customWidth="1"/>
    <col min="9220" max="9220" width="15" style="61" bestFit="1" customWidth="1"/>
    <col min="9221" max="9221" width="3.28515625" style="61" customWidth="1"/>
    <col min="9222" max="9472" width="9.140625" style="61"/>
    <col min="9473" max="9473" width="51.85546875" style="61" customWidth="1"/>
    <col min="9474" max="9474" width="15.140625" style="61" customWidth="1"/>
    <col min="9475" max="9475" width="7" style="61" customWidth="1"/>
    <col min="9476" max="9476" width="15" style="61" bestFit="1" customWidth="1"/>
    <col min="9477" max="9477" width="3.28515625" style="61" customWidth="1"/>
    <col min="9478" max="9728" width="9.140625" style="61"/>
    <col min="9729" max="9729" width="51.85546875" style="61" customWidth="1"/>
    <col min="9730" max="9730" width="15.140625" style="61" customWidth="1"/>
    <col min="9731" max="9731" width="7" style="61" customWidth="1"/>
    <col min="9732" max="9732" width="15" style="61" bestFit="1" customWidth="1"/>
    <col min="9733" max="9733" width="3.28515625" style="61" customWidth="1"/>
    <col min="9734" max="9984" width="9.140625" style="61"/>
    <col min="9985" max="9985" width="51.85546875" style="61" customWidth="1"/>
    <col min="9986" max="9986" width="15.140625" style="61" customWidth="1"/>
    <col min="9987" max="9987" width="7" style="61" customWidth="1"/>
    <col min="9988" max="9988" width="15" style="61" bestFit="1" customWidth="1"/>
    <col min="9989" max="9989" width="3.28515625" style="61" customWidth="1"/>
    <col min="9990" max="10240" width="9.140625" style="61"/>
    <col min="10241" max="10241" width="51.85546875" style="61" customWidth="1"/>
    <col min="10242" max="10242" width="15.140625" style="61" customWidth="1"/>
    <col min="10243" max="10243" width="7" style="61" customWidth="1"/>
    <col min="10244" max="10244" width="15" style="61" bestFit="1" customWidth="1"/>
    <col min="10245" max="10245" width="3.28515625" style="61" customWidth="1"/>
    <col min="10246" max="10496" width="9.140625" style="61"/>
    <col min="10497" max="10497" width="51.85546875" style="61" customWidth="1"/>
    <col min="10498" max="10498" width="15.140625" style="61" customWidth="1"/>
    <col min="10499" max="10499" width="7" style="61" customWidth="1"/>
    <col min="10500" max="10500" width="15" style="61" bestFit="1" customWidth="1"/>
    <col min="10501" max="10501" width="3.28515625" style="61" customWidth="1"/>
    <col min="10502" max="10752" width="9.140625" style="61"/>
    <col min="10753" max="10753" width="51.85546875" style="61" customWidth="1"/>
    <col min="10754" max="10754" width="15.140625" style="61" customWidth="1"/>
    <col min="10755" max="10755" width="7" style="61" customWidth="1"/>
    <col min="10756" max="10756" width="15" style="61" bestFit="1" customWidth="1"/>
    <col min="10757" max="10757" width="3.28515625" style="61" customWidth="1"/>
    <col min="10758" max="11008" width="9.140625" style="61"/>
    <col min="11009" max="11009" width="51.85546875" style="61" customWidth="1"/>
    <col min="11010" max="11010" width="15.140625" style="61" customWidth="1"/>
    <col min="11011" max="11011" width="7" style="61" customWidth="1"/>
    <col min="11012" max="11012" width="15" style="61" bestFit="1" customWidth="1"/>
    <col min="11013" max="11013" width="3.28515625" style="61" customWidth="1"/>
    <col min="11014" max="11264" width="9.140625" style="61"/>
    <col min="11265" max="11265" width="51.85546875" style="61" customWidth="1"/>
    <col min="11266" max="11266" width="15.140625" style="61" customWidth="1"/>
    <col min="11267" max="11267" width="7" style="61" customWidth="1"/>
    <col min="11268" max="11268" width="15" style="61" bestFit="1" customWidth="1"/>
    <col min="11269" max="11269" width="3.28515625" style="61" customWidth="1"/>
    <col min="11270" max="11520" width="9.140625" style="61"/>
    <col min="11521" max="11521" width="51.85546875" style="61" customWidth="1"/>
    <col min="11522" max="11522" width="15.140625" style="61" customWidth="1"/>
    <col min="11523" max="11523" width="7" style="61" customWidth="1"/>
    <col min="11524" max="11524" width="15" style="61" bestFit="1" customWidth="1"/>
    <col min="11525" max="11525" width="3.28515625" style="61" customWidth="1"/>
    <col min="11526" max="11776" width="9.140625" style="61"/>
    <col min="11777" max="11777" width="51.85546875" style="61" customWidth="1"/>
    <col min="11778" max="11778" width="15.140625" style="61" customWidth="1"/>
    <col min="11779" max="11779" width="7" style="61" customWidth="1"/>
    <col min="11780" max="11780" width="15" style="61" bestFit="1" customWidth="1"/>
    <col min="11781" max="11781" width="3.28515625" style="61" customWidth="1"/>
    <col min="11782" max="12032" width="9.140625" style="61"/>
    <col min="12033" max="12033" width="51.85546875" style="61" customWidth="1"/>
    <col min="12034" max="12034" width="15.140625" style="61" customWidth="1"/>
    <col min="12035" max="12035" width="7" style="61" customWidth="1"/>
    <col min="12036" max="12036" width="15" style="61" bestFit="1" customWidth="1"/>
    <col min="12037" max="12037" width="3.28515625" style="61" customWidth="1"/>
    <col min="12038" max="12288" width="9.140625" style="61"/>
    <col min="12289" max="12289" width="51.85546875" style="61" customWidth="1"/>
    <col min="12290" max="12290" width="15.140625" style="61" customWidth="1"/>
    <col min="12291" max="12291" width="7" style="61" customWidth="1"/>
    <col min="12292" max="12292" width="15" style="61" bestFit="1" customWidth="1"/>
    <col min="12293" max="12293" width="3.28515625" style="61" customWidth="1"/>
    <col min="12294" max="12544" width="9.140625" style="61"/>
    <col min="12545" max="12545" width="51.85546875" style="61" customWidth="1"/>
    <col min="12546" max="12546" width="15.140625" style="61" customWidth="1"/>
    <col min="12547" max="12547" width="7" style="61" customWidth="1"/>
    <col min="12548" max="12548" width="15" style="61" bestFit="1" customWidth="1"/>
    <col min="12549" max="12549" width="3.28515625" style="61" customWidth="1"/>
    <col min="12550" max="12800" width="9.140625" style="61"/>
    <col min="12801" max="12801" width="51.85546875" style="61" customWidth="1"/>
    <col min="12802" max="12802" width="15.140625" style="61" customWidth="1"/>
    <col min="12803" max="12803" width="7" style="61" customWidth="1"/>
    <col min="12804" max="12804" width="15" style="61" bestFit="1" customWidth="1"/>
    <col min="12805" max="12805" width="3.28515625" style="61" customWidth="1"/>
    <col min="12806" max="13056" width="9.140625" style="61"/>
    <col min="13057" max="13057" width="51.85546875" style="61" customWidth="1"/>
    <col min="13058" max="13058" width="15.140625" style="61" customWidth="1"/>
    <col min="13059" max="13059" width="7" style="61" customWidth="1"/>
    <col min="13060" max="13060" width="15" style="61" bestFit="1" customWidth="1"/>
    <col min="13061" max="13061" width="3.28515625" style="61" customWidth="1"/>
    <col min="13062" max="13312" width="9.140625" style="61"/>
    <col min="13313" max="13313" width="51.85546875" style="61" customWidth="1"/>
    <col min="13314" max="13314" width="15.140625" style="61" customWidth="1"/>
    <col min="13315" max="13315" width="7" style="61" customWidth="1"/>
    <col min="13316" max="13316" width="15" style="61" bestFit="1" customWidth="1"/>
    <col min="13317" max="13317" width="3.28515625" style="61" customWidth="1"/>
    <col min="13318" max="13568" width="9.140625" style="61"/>
    <col min="13569" max="13569" width="51.85546875" style="61" customWidth="1"/>
    <col min="13570" max="13570" width="15.140625" style="61" customWidth="1"/>
    <col min="13571" max="13571" width="7" style="61" customWidth="1"/>
    <col min="13572" max="13572" width="15" style="61" bestFit="1" customWidth="1"/>
    <col min="13573" max="13573" width="3.28515625" style="61" customWidth="1"/>
    <col min="13574" max="13824" width="9.140625" style="61"/>
    <col min="13825" max="13825" width="51.85546875" style="61" customWidth="1"/>
    <col min="13826" max="13826" width="15.140625" style="61" customWidth="1"/>
    <col min="13827" max="13827" width="7" style="61" customWidth="1"/>
    <col min="13828" max="13828" width="15" style="61" bestFit="1" customWidth="1"/>
    <col min="13829" max="13829" width="3.28515625" style="61" customWidth="1"/>
    <col min="13830" max="14080" width="9.140625" style="61"/>
    <col min="14081" max="14081" width="51.85546875" style="61" customWidth="1"/>
    <col min="14082" max="14082" width="15.140625" style="61" customWidth="1"/>
    <col min="14083" max="14083" width="7" style="61" customWidth="1"/>
    <col min="14084" max="14084" width="15" style="61" bestFit="1" customWidth="1"/>
    <col min="14085" max="14085" width="3.28515625" style="61" customWidth="1"/>
    <col min="14086" max="14336" width="9.140625" style="61"/>
    <col min="14337" max="14337" width="51.85546875" style="61" customWidth="1"/>
    <col min="14338" max="14338" width="15.140625" style="61" customWidth="1"/>
    <col min="14339" max="14339" width="7" style="61" customWidth="1"/>
    <col min="14340" max="14340" width="15" style="61" bestFit="1" customWidth="1"/>
    <col min="14341" max="14341" width="3.28515625" style="61" customWidth="1"/>
    <col min="14342" max="14592" width="9.140625" style="61"/>
    <col min="14593" max="14593" width="51.85546875" style="61" customWidth="1"/>
    <col min="14594" max="14594" width="15.140625" style="61" customWidth="1"/>
    <col min="14595" max="14595" width="7" style="61" customWidth="1"/>
    <col min="14596" max="14596" width="15" style="61" bestFit="1" customWidth="1"/>
    <col min="14597" max="14597" width="3.28515625" style="61" customWidth="1"/>
    <col min="14598" max="14848" width="9.140625" style="61"/>
    <col min="14849" max="14849" width="51.85546875" style="61" customWidth="1"/>
    <col min="14850" max="14850" width="15.140625" style="61" customWidth="1"/>
    <col min="14851" max="14851" width="7" style="61" customWidth="1"/>
    <col min="14852" max="14852" width="15" style="61" bestFit="1" customWidth="1"/>
    <col min="14853" max="14853" width="3.28515625" style="61" customWidth="1"/>
    <col min="14854" max="15104" width="9.140625" style="61"/>
    <col min="15105" max="15105" width="51.85546875" style="61" customWidth="1"/>
    <col min="15106" max="15106" width="15.140625" style="61" customWidth="1"/>
    <col min="15107" max="15107" width="7" style="61" customWidth="1"/>
    <col min="15108" max="15108" width="15" style="61" bestFit="1" customWidth="1"/>
    <col min="15109" max="15109" width="3.28515625" style="61" customWidth="1"/>
    <col min="15110" max="15360" width="9.140625" style="61"/>
    <col min="15361" max="15361" width="51.85546875" style="61" customWidth="1"/>
    <col min="15362" max="15362" width="15.140625" style="61" customWidth="1"/>
    <col min="15363" max="15363" width="7" style="61" customWidth="1"/>
    <col min="15364" max="15364" width="15" style="61" bestFit="1" customWidth="1"/>
    <col min="15365" max="15365" width="3.28515625" style="61" customWidth="1"/>
    <col min="15366" max="15616" width="9.140625" style="61"/>
    <col min="15617" max="15617" width="51.85546875" style="61" customWidth="1"/>
    <col min="15618" max="15618" width="15.140625" style="61" customWidth="1"/>
    <col min="15619" max="15619" width="7" style="61" customWidth="1"/>
    <col min="15620" max="15620" width="15" style="61" bestFit="1" customWidth="1"/>
    <col min="15621" max="15621" width="3.28515625" style="61" customWidth="1"/>
    <col min="15622" max="15872" width="9.140625" style="61"/>
    <col min="15873" max="15873" width="51.85546875" style="61" customWidth="1"/>
    <col min="15874" max="15874" width="15.140625" style="61" customWidth="1"/>
    <col min="15875" max="15875" width="7" style="61" customWidth="1"/>
    <col min="15876" max="15876" width="15" style="61" bestFit="1" customWidth="1"/>
    <col min="15877" max="15877" width="3.28515625" style="61" customWidth="1"/>
    <col min="15878" max="16128" width="9.140625" style="61"/>
    <col min="16129" max="16129" width="51.85546875" style="61" customWidth="1"/>
    <col min="16130" max="16130" width="15.140625" style="61" customWidth="1"/>
    <col min="16131" max="16131" width="7" style="61" customWidth="1"/>
    <col min="16132" max="16132" width="15" style="61" bestFit="1" customWidth="1"/>
    <col min="16133" max="16133" width="3.28515625" style="61" customWidth="1"/>
    <col min="16134" max="16384" width="9.140625" style="61"/>
  </cols>
  <sheetData>
    <row r="1" spans="1:253" ht="15.75" x14ac:dyDescent="0.2">
      <c r="A1" s="574" t="s">
        <v>589</v>
      </c>
      <c r="B1" s="574"/>
      <c r="C1" s="574"/>
      <c r="D1" s="574"/>
      <c r="E1" s="60"/>
      <c r="F1" s="6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5.75" customHeight="1" x14ac:dyDescent="0.2">
      <c r="A2" s="574" t="str">
        <f>данные!C11</f>
        <v>к решению 34 сессии Совета</v>
      </c>
      <c r="B2" s="574"/>
      <c r="C2" s="574"/>
      <c r="D2" s="574"/>
      <c r="E2" s="60"/>
      <c r="F2" s="6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3" ht="15.75" customHeight="1" x14ac:dyDescent="0.2">
      <c r="A3" s="574" t="str">
        <f>данные!C12</f>
        <v>Кировского сельского поселения</v>
      </c>
      <c r="B3" s="574"/>
      <c r="C3" s="574"/>
      <c r="D3" s="574"/>
      <c r="E3" s="60"/>
      <c r="F3" s="6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ht="15.75" customHeight="1" x14ac:dyDescent="0.2">
      <c r="A4" s="574" t="str">
        <f>данные!C13</f>
        <v>Славянского района</v>
      </c>
      <c r="B4" s="574"/>
      <c r="C4" s="574"/>
      <c r="D4" s="574"/>
      <c r="E4" s="60"/>
      <c r="F4" s="6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ht="15.75" customHeight="1" x14ac:dyDescent="0.2">
      <c r="A5" s="574" t="str">
        <f>данные!C14</f>
        <v>от 29.06.2022 год №3</v>
      </c>
      <c r="B5" s="574"/>
      <c r="C5" s="574"/>
      <c r="D5" s="574"/>
      <c r="E5" s="60"/>
      <c r="F5" s="6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ht="17.25" customHeight="1" x14ac:dyDescent="0.3">
      <c r="A6" s="587" t="s">
        <v>320</v>
      </c>
      <c r="B6" s="587"/>
      <c r="C6" s="587"/>
      <c r="D6" s="587"/>
      <c r="E6" s="60"/>
      <c r="F6" s="6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ht="17.25" customHeight="1" x14ac:dyDescent="0.2">
      <c r="A7" s="588" t="s">
        <v>669</v>
      </c>
      <c r="B7" s="588"/>
      <c r="C7" s="588"/>
      <c r="D7" s="588"/>
      <c r="E7" s="60"/>
      <c r="F7" s="6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ht="79.5" customHeight="1" x14ac:dyDescent="0.2">
      <c r="A8" s="588"/>
      <c r="B8" s="588"/>
      <c r="C8" s="588"/>
      <c r="D8" s="588"/>
      <c r="E8" s="60"/>
      <c r="F8" s="60"/>
      <c r="G8" s="20"/>
      <c r="H8" s="20"/>
      <c r="I8" s="20"/>
      <c r="J8" s="20"/>
      <c r="K8" s="20"/>
      <c r="L8" s="16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ht="12" customHeight="1" thickBot="1" x14ac:dyDescent="0.35">
      <c r="A9" s="62" t="s">
        <v>326</v>
      </c>
      <c r="B9" s="62"/>
      <c r="C9" s="62"/>
      <c r="D9" s="63" t="s">
        <v>327</v>
      </c>
      <c r="E9" s="60"/>
      <c r="F9" s="60"/>
      <c r="G9" s="20"/>
      <c r="H9" s="20"/>
      <c r="I9" s="20"/>
      <c r="J9" s="20"/>
      <c r="K9" s="20"/>
      <c r="L9" s="164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17.25" customHeight="1" thickBot="1" x14ac:dyDescent="0.25">
      <c r="A10" s="589" t="s">
        <v>328</v>
      </c>
      <c r="B10" s="590" t="s">
        <v>330</v>
      </c>
      <c r="C10" s="591" t="s">
        <v>331</v>
      </c>
      <c r="D10" s="593" t="s">
        <v>332</v>
      </c>
      <c r="K10" s="20"/>
      <c r="L10" s="164"/>
    </row>
    <row r="11" spans="1:253" ht="14.25" customHeight="1" thickBot="1" x14ac:dyDescent="0.25">
      <c r="A11" s="589"/>
      <c r="B11" s="590"/>
      <c r="C11" s="592"/>
      <c r="D11" s="593"/>
      <c r="K11" s="20"/>
      <c r="L11" s="164"/>
    </row>
    <row r="12" spans="1:253" ht="15" customHeight="1" x14ac:dyDescent="0.2">
      <c r="A12" s="127">
        <v>1</v>
      </c>
      <c r="B12" s="128" t="s">
        <v>30</v>
      </c>
      <c r="C12" s="129" t="s">
        <v>31</v>
      </c>
      <c r="D12" s="130">
        <v>7</v>
      </c>
      <c r="K12" s="20"/>
      <c r="L12" s="164"/>
    </row>
    <row r="13" spans="1:253" s="70" customFormat="1" ht="57.4" customHeight="1" x14ac:dyDescent="0.2">
      <c r="A13" s="131" t="s">
        <v>333</v>
      </c>
      <c r="B13" s="132"/>
      <c r="C13" s="132"/>
      <c r="D13" s="133">
        <f>D14+D19+D40+D45+D50+D54+D87+D103+D111+D125+D153+D157+D161+D179</f>
        <v>35557831.989999995</v>
      </c>
      <c r="E13" s="58"/>
      <c r="F13" s="58"/>
      <c r="G13" s="109"/>
      <c r="K13" s="20"/>
      <c r="L13" s="164"/>
    </row>
    <row r="14" spans="1:253" s="73" customFormat="1" ht="31.5" x14ac:dyDescent="0.2">
      <c r="A14" s="71" t="s">
        <v>439</v>
      </c>
      <c r="B14" s="134" t="s">
        <v>590</v>
      </c>
      <c r="C14" s="135"/>
      <c r="D14" s="136">
        <f>D15</f>
        <v>10000</v>
      </c>
      <c r="E14" s="72"/>
      <c r="F14" s="72"/>
      <c r="K14" s="20"/>
      <c r="L14" s="164"/>
    </row>
    <row r="15" spans="1:253" ht="51" customHeight="1" x14ac:dyDescent="0.2">
      <c r="A15" s="68" t="s">
        <v>441</v>
      </c>
      <c r="B15" s="137" t="s">
        <v>591</v>
      </c>
      <c r="C15" s="75"/>
      <c r="D15" s="76">
        <f>D16</f>
        <v>10000</v>
      </c>
      <c r="K15" s="20"/>
      <c r="L15" s="164"/>
    </row>
    <row r="16" spans="1:253" ht="32.25" customHeight="1" x14ac:dyDescent="0.2">
      <c r="A16" s="74" t="s">
        <v>592</v>
      </c>
      <c r="B16" s="89" t="s">
        <v>593</v>
      </c>
      <c r="C16" s="75"/>
      <c r="D16" s="76">
        <f>D17</f>
        <v>10000</v>
      </c>
      <c r="K16" s="20"/>
      <c r="L16" s="164"/>
    </row>
    <row r="17" spans="1:12" ht="63" x14ac:dyDescent="0.2">
      <c r="A17" s="97" t="s">
        <v>594</v>
      </c>
      <c r="B17" s="75" t="s">
        <v>446</v>
      </c>
      <c r="C17" s="75"/>
      <c r="D17" s="76">
        <f>D18</f>
        <v>10000</v>
      </c>
      <c r="G17" s="86"/>
      <c r="H17" s="86"/>
      <c r="K17" s="20"/>
      <c r="L17" s="164"/>
    </row>
    <row r="18" spans="1:12" s="73" customFormat="1" ht="32.25" customHeight="1" x14ac:dyDescent="0.2">
      <c r="A18" s="74" t="s">
        <v>351</v>
      </c>
      <c r="B18" s="78" t="s">
        <v>446</v>
      </c>
      <c r="C18" s="85" t="s">
        <v>89</v>
      </c>
      <c r="D18" s="138">
        <f>'0503117 Отчет об исп'!P92</f>
        <v>10000</v>
      </c>
      <c r="E18" s="72"/>
      <c r="F18" s="171"/>
      <c r="G18" s="196"/>
      <c r="H18" s="85"/>
      <c r="I18" s="111"/>
      <c r="K18" s="20"/>
      <c r="L18" s="164"/>
    </row>
    <row r="19" spans="1:12" s="73" customFormat="1" ht="32.25" customHeight="1" x14ac:dyDescent="0.2">
      <c r="A19" s="139" t="s">
        <v>601</v>
      </c>
      <c r="B19" s="135" t="s">
        <v>671</v>
      </c>
      <c r="C19" s="135"/>
      <c r="D19" s="136">
        <f>D20+D25+D24+D39</f>
        <v>1981300</v>
      </c>
      <c r="E19" s="72"/>
      <c r="F19" s="72"/>
      <c r="G19" s="196"/>
      <c r="H19" s="196"/>
      <c r="K19" s="20"/>
      <c r="L19" s="164"/>
    </row>
    <row r="20" spans="1:12" ht="31.5" x14ac:dyDescent="0.2">
      <c r="A20" s="97" t="s">
        <v>662</v>
      </c>
      <c r="B20" s="75" t="s">
        <v>678</v>
      </c>
      <c r="C20" s="75"/>
      <c r="D20" s="76">
        <f>D23+D24</f>
        <v>1429800</v>
      </c>
      <c r="G20" s="86"/>
      <c r="H20" s="86"/>
      <c r="K20" s="20"/>
      <c r="L20" s="164"/>
    </row>
    <row r="21" spans="1:12" ht="50.25" customHeight="1" x14ac:dyDescent="0.2">
      <c r="A21" s="97" t="s">
        <v>663</v>
      </c>
      <c r="B21" s="75" t="s">
        <v>678</v>
      </c>
      <c r="C21" s="75"/>
      <c r="D21" s="76">
        <f>D22</f>
        <v>1429800</v>
      </c>
      <c r="G21" s="86"/>
      <c r="H21" s="86"/>
      <c r="K21" s="20"/>
      <c r="L21" s="164"/>
    </row>
    <row r="22" spans="1:12" ht="49.5" customHeight="1" x14ac:dyDescent="0.2">
      <c r="A22" s="97" t="s">
        <v>664</v>
      </c>
      <c r="B22" s="75" t="s">
        <v>678</v>
      </c>
      <c r="C22" s="75"/>
      <c r="D22" s="76">
        <f>D23</f>
        <v>1429800</v>
      </c>
      <c r="G22" s="86"/>
      <c r="H22" s="86"/>
      <c r="K22" s="20"/>
      <c r="L22" s="164"/>
    </row>
    <row r="23" spans="1:12" ht="36" customHeight="1" x14ac:dyDescent="0.2">
      <c r="A23" s="77" t="s">
        <v>351</v>
      </c>
      <c r="B23" s="75" t="s">
        <v>678</v>
      </c>
      <c r="C23" s="140" t="s">
        <v>89</v>
      </c>
      <c r="D23" s="141">
        <f>'0503117 Отчет об исп'!P98</f>
        <v>1429800</v>
      </c>
      <c r="G23" s="86"/>
      <c r="H23" s="85"/>
      <c r="I23" s="113"/>
      <c r="K23" s="20"/>
      <c r="L23" s="164"/>
    </row>
    <row r="24" spans="1:12" ht="1.5" hidden="1" customHeight="1" x14ac:dyDescent="0.2">
      <c r="A24" s="77" t="s">
        <v>351</v>
      </c>
      <c r="B24" s="89" t="s">
        <v>625</v>
      </c>
      <c r="C24" s="140" t="s">
        <v>89</v>
      </c>
      <c r="D24" s="141">
        <f>'0503117 Отчет об исп'!P100</f>
        <v>0</v>
      </c>
      <c r="H24" s="85"/>
      <c r="I24" s="113"/>
      <c r="K24" s="20"/>
      <c r="L24" s="164"/>
    </row>
    <row r="25" spans="1:12" ht="36.75" hidden="1" customHeight="1" x14ac:dyDescent="0.2">
      <c r="A25" s="68" t="s">
        <v>595</v>
      </c>
      <c r="B25" s="137" t="s">
        <v>596</v>
      </c>
      <c r="C25" s="75"/>
      <c r="D25" s="76">
        <f>D26</f>
        <v>0</v>
      </c>
      <c r="K25" s="20"/>
      <c r="L25" s="164"/>
    </row>
    <row r="26" spans="1:12" ht="36.75" hidden="1" customHeight="1" x14ac:dyDescent="0.2">
      <c r="A26" s="68" t="s">
        <v>597</v>
      </c>
      <c r="B26" s="137" t="s">
        <v>598</v>
      </c>
      <c r="C26" s="75"/>
      <c r="D26" s="76">
        <f>D27</f>
        <v>0</v>
      </c>
      <c r="K26" s="20"/>
      <c r="L26" s="164"/>
    </row>
    <row r="27" spans="1:12" ht="36.75" hidden="1" customHeight="1" x14ac:dyDescent="0.2">
      <c r="A27" s="68" t="s">
        <v>599</v>
      </c>
      <c r="B27" s="137" t="s">
        <v>600</v>
      </c>
      <c r="C27" s="75"/>
      <c r="D27" s="76">
        <f>D28</f>
        <v>0</v>
      </c>
      <c r="K27" s="20"/>
      <c r="L27" s="164"/>
    </row>
    <row r="28" spans="1:12" ht="36.75" hidden="1" customHeight="1" x14ac:dyDescent="0.2">
      <c r="A28" s="68" t="s">
        <v>351</v>
      </c>
      <c r="B28" s="137" t="s">
        <v>600</v>
      </c>
      <c r="C28" s="75" t="s">
        <v>89</v>
      </c>
      <c r="D28" s="76">
        <v>0</v>
      </c>
      <c r="I28" s="113"/>
      <c r="K28" s="20"/>
      <c r="L28" s="164"/>
    </row>
    <row r="29" spans="1:12" s="73" customFormat="1" ht="31.5" hidden="1" customHeight="1" x14ac:dyDescent="0.2">
      <c r="A29" s="71" t="s">
        <v>601</v>
      </c>
      <c r="B29" s="142" t="s">
        <v>602</v>
      </c>
      <c r="C29" s="135"/>
      <c r="D29" s="136">
        <f>D30</f>
        <v>0</v>
      </c>
      <c r="E29" s="72"/>
      <c r="F29" s="72"/>
      <c r="K29" s="20"/>
      <c r="L29" s="164"/>
    </row>
    <row r="30" spans="1:12" ht="0.75" hidden="1" customHeight="1" x14ac:dyDescent="0.2">
      <c r="A30" s="68" t="s">
        <v>603</v>
      </c>
      <c r="B30" s="88" t="s">
        <v>604</v>
      </c>
      <c r="C30" s="75"/>
      <c r="D30" s="143">
        <f>D31</f>
        <v>0</v>
      </c>
      <c r="K30" s="20"/>
      <c r="L30" s="164"/>
    </row>
    <row r="31" spans="1:12" ht="36.75" hidden="1" customHeight="1" x14ac:dyDescent="0.2">
      <c r="A31" s="68" t="s">
        <v>605</v>
      </c>
      <c r="B31" s="88" t="s">
        <v>606</v>
      </c>
      <c r="C31" s="75"/>
      <c r="D31" s="143">
        <f>D32</f>
        <v>0</v>
      </c>
      <c r="K31" s="20"/>
      <c r="L31" s="164"/>
    </row>
    <row r="32" spans="1:12" ht="36.75" hidden="1" customHeight="1" x14ac:dyDescent="0.2">
      <c r="A32" s="68" t="s">
        <v>607</v>
      </c>
      <c r="B32" s="88" t="s">
        <v>608</v>
      </c>
      <c r="C32" s="75"/>
      <c r="D32" s="143">
        <f>D33</f>
        <v>0</v>
      </c>
      <c r="K32" s="20"/>
      <c r="L32" s="164"/>
    </row>
    <row r="33" spans="1:12" ht="36.75" hidden="1" customHeight="1" x14ac:dyDescent="0.2">
      <c r="A33" s="68" t="s">
        <v>351</v>
      </c>
      <c r="B33" s="88" t="s">
        <v>608</v>
      </c>
      <c r="C33" s="75" t="s">
        <v>89</v>
      </c>
      <c r="D33" s="76">
        <v>0</v>
      </c>
      <c r="H33" s="88"/>
      <c r="I33" s="113"/>
      <c r="K33" s="20"/>
      <c r="L33" s="164"/>
    </row>
    <row r="34" spans="1:12" ht="36.75" hidden="1" customHeight="1" x14ac:dyDescent="0.2">
      <c r="A34" s="71" t="s">
        <v>609</v>
      </c>
      <c r="B34" s="142" t="s">
        <v>610</v>
      </c>
      <c r="C34" s="135"/>
      <c r="D34" s="136">
        <f>D36+D38</f>
        <v>0</v>
      </c>
      <c r="K34" s="20"/>
      <c r="L34" s="164"/>
    </row>
    <row r="35" spans="1:12" ht="33" hidden="1" customHeight="1" x14ac:dyDescent="0.2">
      <c r="A35" s="68" t="s">
        <v>611</v>
      </c>
      <c r="B35" s="88" t="s">
        <v>610</v>
      </c>
      <c r="C35" s="75"/>
      <c r="D35" s="76">
        <f>D36</f>
        <v>0</v>
      </c>
      <c r="K35" s="20"/>
      <c r="L35" s="164"/>
    </row>
    <row r="36" spans="1:12" ht="33" hidden="1" customHeight="1" x14ac:dyDescent="0.2">
      <c r="A36" s="68" t="s">
        <v>417</v>
      </c>
      <c r="B36" s="88" t="s">
        <v>418</v>
      </c>
      <c r="C36" s="75" t="s">
        <v>89</v>
      </c>
      <c r="D36" s="76">
        <f>'0503117 Отчет об исп'!P86</f>
        <v>0</v>
      </c>
      <c r="H36" s="88"/>
      <c r="I36" s="113"/>
      <c r="K36" s="20"/>
      <c r="L36" s="164"/>
    </row>
    <row r="37" spans="1:12" ht="33.75" hidden="1" customHeight="1" x14ac:dyDescent="0.2">
      <c r="A37" s="68" t="s">
        <v>419</v>
      </c>
      <c r="B37" s="88" t="s">
        <v>420</v>
      </c>
      <c r="C37" s="75"/>
      <c r="D37" s="76">
        <f>D38</f>
        <v>0</v>
      </c>
      <c r="K37" s="20"/>
      <c r="L37" s="164"/>
    </row>
    <row r="38" spans="1:12" ht="75" hidden="1" customHeight="1" x14ac:dyDescent="0.2">
      <c r="A38" s="68" t="s">
        <v>351</v>
      </c>
      <c r="B38" s="88" t="s">
        <v>420</v>
      </c>
      <c r="C38" s="75" t="s">
        <v>89</v>
      </c>
      <c r="D38" s="76">
        <f>'0503117 Отчет об исп'!P87</f>
        <v>0</v>
      </c>
      <c r="H38" s="88"/>
      <c r="I38" s="113"/>
      <c r="K38" s="20"/>
      <c r="L38" s="164"/>
    </row>
    <row r="39" spans="1:12" ht="36" customHeight="1" x14ac:dyDescent="0.2">
      <c r="A39" s="77" t="s">
        <v>351</v>
      </c>
      <c r="B39" s="75" t="s">
        <v>700</v>
      </c>
      <c r="C39" s="140" t="s">
        <v>89</v>
      </c>
      <c r="D39" s="141">
        <f>'0503117 Отчет об исп'!P99</f>
        <v>551500</v>
      </c>
      <c r="G39" s="86"/>
      <c r="H39" s="85"/>
      <c r="I39" s="113"/>
      <c r="K39" s="20"/>
      <c r="L39" s="164"/>
    </row>
    <row r="40" spans="1:12" s="73" customFormat="1" ht="31.5" x14ac:dyDescent="0.2">
      <c r="A40" s="71" t="s">
        <v>421</v>
      </c>
      <c r="B40" s="142" t="s">
        <v>612</v>
      </c>
      <c r="C40" s="135"/>
      <c r="D40" s="136">
        <f>D41</f>
        <v>1150000</v>
      </c>
      <c r="E40" s="72"/>
      <c r="F40" s="72"/>
      <c r="K40" s="20"/>
      <c r="L40" s="164"/>
    </row>
    <row r="41" spans="1:12" ht="33" customHeight="1" x14ac:dyDescent="0.2">
      <c r="A41" s="68" t="s">
        <v>423</v>
      </c>
      <c r="B41" s="88" t="s">
        <v>424</v>
      </c>
      <c r="C41" s="75"/>
      <c r="D41" s="76">
        <f>D42</f>
        <v>1150000</v>
      </c>
      <c r="K41" s="20"/>
      <c r="L41" s="164"/>
    </row>
    <row r="42" spans="1:12" ht="31.5" x14ac:dyDescent="0.2">
      <c r="A42" s="68" t="s">
        <v>425</v>
      </c>
      <c r="B42" s="88" t="s">
        <v>426</v>
      </c>
      <c r="C42" s="75"/>
      <c r="D42" s="76">
        <f>D43</f>
        <v>1150000</v>
      </c>
      <c r="K42" s="20"/>
      <c r="L42" s="164"/>
    </row>
    <row r="43" spans="1:12" ht="31.5" x14ac:dyDescent="0.2">
      <c r="A43" s="68" t="s">
        <v>427</v>
      </c>
      <c r="B43" s="88" t="s">
        <v>428</v>
      </c>
      <c r="C43" s="75"/>
      <c r="D43" s="76">
        <f>D44</f>
        <v>1150000</v>
      </c>
      <c r="K43" s="20"/>
      <c r="L43" s="164"/>
    </row>
    <row r="44" spans="1:12" s="73" customFormat="1" ht="37.5" customHeight="1" x14ac:dyDescent="0.2">
      <c r="A44" s="68" t="s">
        <v>351</v>
      </c>
      <c r="B44" s="88" t="s">
        <v>428</v>
      </c>
      <c r="C44" s="75" t="s">
        <v>89</v>
      </c>
      <c r="D44" s="76">
        <f>'0503117 Отчет об исп'!P88+'0503117 Отчет об исп'!P89</f>
        <v>1150000</v>
      </c>
      <c r="E44" s="72"/>
      <c r="F44" s="72"/>
      <c r="H44" s="88"/>
      <c r="I44" s="111"/>
      <c r="K44" s="20"/>
      <c r="L44" s="164"/>
    </row>
    <row r="45" spans="1:12" s="73" customFormat="1" ht="29.25" customHeight="1" x14ac:dyDescent="0.25">
      <c r="A45" s="144" t="s">
        <v>392</v>
      </c>
      <c r="B45" s="134" t="s">
        <v>393</v>
      </c>
      <c r="C45" s="135"/>
      <c r="D45" s="136">
        <f>D46</f>
        <v>259800</v>
      </c>
      <c r="E45" s="72"/>
      <c r="F45" s="72"/>
      <c r="K45" s="20"/>
      <c r="L45" s="164"/>
    </row>
    <row r="46" spans="1:12" s="73" customFormat="1" ht="30.6" customHeight="1" x14ac:dyDescent="0.2">
      <c r="A46" s="68" t="s">
        <v>394</v>
      </c>
      <c r="B46" s="137" t="s">
        <v>395</v>
      </c>
      <c r="C46" s="75"/>
      <c r="D46" s="76">
        <f>D47</f>
        <v>259800</v>
      </c>
      <c r="E46" s="72"/>
      <c r="F46" s="72"/>
      <c r="K46" s="20"/>
      <c r="L46" s="164"/>
    </row>
    <row r="47" spans="1:12" s="73" customFormat="1" ht="50.25" customHeight="1" x14ac:dyDescent="0.2">
      <c r="A47" s="68" t="s">
        <v>613</v>
      </c>
      <c r="B47" s="137" t="s">
        <v>397</v>
      </c>
      <c r="C47" s="75"/>
      <c r="D47" s="76">
        <f>D48+D49</f>
        <v>259800</v>
      </c>
      <c r="E47" s="72"/>
      <c r="F47" s="72"/>
      <c r="K47" s="20"/>
      <c r="L47" s="164"/>
    </row>
    <row r="48" spans="1:12" s="73" customFormat="1" ht="84.75" customHeight="1" x14ac:dyDescent="0.2">
      <c r="A48" s="68" t="s">
        <v>343</v>
      </c>
      <c r="B48" s="137" t="s">
        <v>397</v>
      </c>
      <c r="C48" s="75" t="s">
        <v>344</v>
      </c>
      <c r="D48" s="76">
        <f>'0503117 Отчет об исп'!P75+'0503117 Отчет об исп'!P76</f>
        <v>258800</v>
      </c>
      <c r="E48" s="72"/>
      <c r="F48" s="72"/>
      <c r="I48" s="111"/>
      <c r="K48" s="20"/>
      <c r="L48" s="164"/>
    </row>
    <row r="49" spans="1:12" ht="38.25" customHeight="1" x14ac:dyDescent="0.2">
      <c r="A49" s="68" t="s">
        <v>351</v>
      </c>
      <c r="B49" s="137" t="s">
        <v>397</v>
      </c>
      <c r="C49" s="75" t="s">
        <v>89</v>
      </c>
      <c r="D49" s="76">
        <f>'0503117 Отчет об исп'!P77</f>
        <v>1000</v>
      </c>
      <c r="H49" s="73"/>
      <c r="I49" s="113"/>
      <c r="K49" s="20"/>
      <c r="L49" s="164"/>
    </row>
    <row r="50" spans="1:12" s="73" customFormat="1" ht="52.5" customHeight="1" x14ac:dyDescent="0.2">
      <c r="A50" s="71" t="s">
        <v>337</v>
      </c>
      <c r="B50" s="134" t="s">
        <v>338</v>
      </c>
      <c r="C50" s="135"/>
      <c r="D50" s="136">
        <f>D51</f>
        <v>983900</v>
      </c>
      <c r="E50" s="72"/>
      <c r="F50" s="72"/>
      <c r="K50" s="20"/>
      <c r="L50" s="164"/>
    </row>
    <row r="51" spans="1:12" ht="31.5" x14ac:dyDescent="0.2">
      <c r="A51" s="68" t="s">
        <v>339</v>
      </c>
      <c r="B51" s="137" t="s">
        <v>340</v>
      </c>
      <c r="C51" s="75"/>
      <c r="D51" s="76">
        <f>D52</f>
        <v>983900</v>
      </c>
      <c r="K51" s="20"/>
      <c r="L51" s="164"/>
    </row>
    <row r="52" spans="1:12" ht="31.5" x14ac:dyDescent="0.2">
      <c r="A52" s="68" t="s">
        <v>341</v>
      </c>
      <c r="B52" s="137" t="s">
        <v>342</v>
      </c>
      <c r="C52" s="75"/>
      <c r="D52" s="76">
        <f>D53</f>
        <v>983900</v>
      </c>
      <c r="K52" s="20"/>
      <c r="L52" s="164"/>
    </row>
    <row r="53" spans="1:12" ht="78.75" customHeight="1" x14ac:dyDescent="0.2">
      <c r="A53" s="68" t="s">
        <v>343</v>
      </c>
      <c r="B53" s="137" t="s">
        <v>342</v>
      </c>
      <c r="C53" s="75" t="s">
        <v>344</v>
      </c>
      <c r="D53" s="76">
        <f>'0503117 Отчет об исп'!P50+'0503117 Отчет об исп'!P51</f>
        <v>983900</v>
      </c>
      <c r="I53" s="113"/>
      <c r="K53" s="20"/>
      <c r="L53" s="164"/>
    </row>
    <row r="54" spans="1:12" s="73" customFormat="1" ht="30" customHeight="1" x14ac:dyDescent="0.2">
      <c r="A54" s="71" t="s">
        <v>345</v>
      </c>
      <c r="B54" s="134" t="s">
        <v>346</v>
      </c>
      <c r="C54" s="135"/>
      <c r="D54" s="136">
        <f>D55+D66+D69+D72+D77</f>
        <v>12193400</v>
      </c>
      <c r="E54" s="72"/>
      <c r="F54" s="72"/>
      <c r="K54" s="20"/>
      <c r="L54" s="164"/>
    </row>
    <row r="55" spans="1:12" ht="30.6" customHeight="1" x14ac:dyDescent="0.2">
      <c r="A55" s="68" t="s">
        <v>347</v>
      </c>
      <c r="B55" s="137" t="s">
        <v>348</v>
      </c>
      <c r="C55" s="75"/>
      <c r="D55" s="76">
        <f>D56</f>
        <v>4190400</v>
      </c>
      <c r="K55" s="20"/>
      <c r="L55" s="164"/>
    </row>
    <row r="56" spans="1:12" ht="33.75" customHeight="1" x14ac:dyDescent="0.2">
      <c r="A56" s="68" t="s">
        <v>349</v>
      </c>
      <c r="B56" s="137" t="s">
        <v>350</v>
      </c>
      <c r="C56" s="75"/>
      <c r="D56" s="76">
        <f>D57+D58+D61+D62+D60+D65</f>
        <v>4190400</v>
      </c>
      <c r="K56" s="20"/>
      <c r="L56" s="164"/>
    </row>
    <row r="57" spans="1:12" ht="80.25" customHeight="1" x14ac:dyDescent="0.2">
      <c r="A57" s="68" t="s">
        <v>343</v>
      </c>
      <c r="B57" s="137" t="s">
        <v>350</v>
      </c>
      <c r="C57" s="75" t="s">
        <v>344</v>
      </c>
      <c r="D57" s="76">
        <f>'0503117 Отчет об исп'!P52+'0503117 Отчет об исп'!P53</f>
        <v>2439900</v>
      </c>
      <c r="I57" s="113"/>
      <c r="K57" s="20"/>
      <c r="L57" s="164"/>
    </row>
    <row r="58" spans="1:12" ht="31.5" customHeight="1" x14ac:dyDescent="0.2">
      <c r="A58" s="68" t="s">
        <v>351</v>
      </c>
      <c r="B58" s="137" t="s">
        <v>350</v>
      </c>
      <c r="C58" s="75" t="s">
        <v>89</v>
      </c>
      <c r="D58" s="76">
        <f>'0503117 Отчет об исп'!P54+'0503117 Отчет об исп'!P56</f>
        <v>1532000</v>
      </c>
      <c r="I58" s="113"/>
      <c r="K58" s="20"/>
      <c r="L58" s="164"/>
    </row>
    <row r="59" spans="1:12" ht="31.5" customHeight="1" x14ac:dyDescent="0.2">
      <c r="A59" s="68" t="s">
        <v>98</v>
      </c>
      <c r="B59" s="137" t="s">
        <v>356</v>
      </c>
      <c r="C59" s="75"/>
      <c r="D59" s="76">
        <f>D60</f>
        <v>0</v>
      </c>
      <c r="H59" s="70"/>
      <c r="K59" s="20"/>
      <c r="L59" s="164"/>
    </row>
    <row r="60" spans="1:12" ht="31.5" customHeight="1" x14ac:dyDescent="0.2">
      <c r="A60" s="68" t="s">
        <v>351</v>
      </c>
      <c r="B60" s="137" t="s">
        <v>356</v>
      </c>
      <c r="C60" s="75" t="s">
        <v>89</v>
      </c>
      <c r="D60" s="76">
        <f>'0503117 Отчет об исп'!P55</f>
        <v>0</v>
      </c>
      <c r="H60" s="70"/>
      <c r="I60" s="113"/>
      <c r="K60" s="20"/>
      <c r="L60" s="164"/>
    </row>
    <row r="61" spans="1:12" ht="16.5" customHeight="1" x14ac:dyDescent="0.2">
      <c r="A61" s="68" t="s">
        <v>352</v>
      </c>
      <c r="B61" s="137" t="s">
        <v>350</v>
      </c>
      <c r="C61" s="75" t="s">
        <v>157</v>
      </c>
      <c r="D61" s="76">
        <f>'0503117 Отчет об исп'!P57</f>
        <v>48700</v>
      </c>
      <c r="I61" s="113"/>
      <c r="K61" s="20"/>
      <c r="L61" s="164"/>
    </row>
    <row r="62" spans="1:12" ht="16.5" customHeight="1" x14ac:dyDescent="0.2">
      <c r="A62" s="68" t="s">
        <v>515</v>
      </c>
      <c r="B62" s="137" t="s">
        <v>350</v>
      </c>
      <c r="C62" s="75" t="s">
        <v>354</v>
      </c>
      <c r="D62" s="76">
        <f>'0503117 Отчет об исп'!P58+'0503117 Отчет об исп'!P59+'0503117 Отчет об исп'!P60</f>
        <v>166000</v>
      </c>
      <c r="I62" s="113"/>
      <c r="K62" s="20"/>
      <c r="L62" s="164"/>
    </row>
    <row r="63" spans="1:12" ht="51.75" customHeight="1" x14ac:dyDescent="0.2">
      <c r="A63" s="68" t="s">
        <v>358</v>
      </c>
      <c r="B63" s="137" t="s">
        <v>359</v>
      </c>
      <c r="C63" s="75"/>
      <c r="D63" s="76">
        <f>D65</f>
        <v>3800</v>
      </c>
      <c r="K63" s="20"/>
      <c r="L63" s="164"/>
    </row>
    <row r="64" spans="1:12" ht="49.5" customHeight="1" x14ac:dyDescent="0.2">
      <c r="A64" s="68" t="s">
        <v>360</v>
      </c>
      <c r="B64" s="137" t="s">
        <v>361</v>
      </c>
      <c r="C64" s="75"/>
      <c r="D64" s="76">
        <f>D65</f>
        <v>3800</v>
      </c>
      <c r="K64" s="20"/>
      <c r="L64" s="164"/>
    </row>
    <row r="65" spans="1:12" s="73" customFormat="1" ht="36.75" customHeight="1" x14ac:dyDescent="0.2">
      <c r="A65" s="68" t="s">
        <v>351</v>
      </c>
      <c r="B65" s="137" t="s">
        <v>361</v>
      </c>
      <c r="C65" s="75" t="s">
        <v>89</v>
      </c>
      <c r="D65" s="76">
        <f>'0503117 Отчет об исп'!P61</f>
        <v>3800</v>
      </c>
      <c r="E65" s="72"/>
      <c r="F65" s="72"/>
      <c r="I65" s="111"/>
      <c r="K65" s="20"/>
      <c r="L65" s="164"/>
    </row>
    <row r="66" spans="1:12" ht="32.25" customHeight="1" x14ac:dyDescent="0.2">
      <c r="A66" s="68" t="s">
        <v>374</v>
      </c>
      <c r="B66" s="137" t="s">
        <v>375</v>
      </c>
      <c r="C66" s="75"/>
      <c r="D66" s="76">
        <f>D67</f>
        <v>10000</v>
      </c>
      <c r="K66" s="20"/>
      <c r="L66" s="164"/>
    </row>
    <row r="67" spans="1:12" ht="31.5" x14ac:dyDescent="0.2">
      <c r="A67" s="68" t="s">
        <v>376</v>
      </c>
      <c r="B67" s="137" t="s">
        <v>377</v>
      </c>
      <c r="C67" s="75"/>
      <c r="D67" s="76">
        <f>D68</f>
        <v>10000</v>
      </c>
      <c r="K67" s="20"/>
      <c r="L67" s="164"/>
    </row>
    <row r="68" spans="1:12" ht="15.75" x14ac:dyDescent="0.2">
      <c r="A68" s="68" t="s">
        <v>371</v>
      </c>
      <c r="B68" s="137" t="s">
        <v>377</v>
      </c>
      <c r="C68" s="75" t="s">
        <v>354</v>
      </c>
      <c r="D68" s="76">
        <f>'0503117 Отчет об исп'!P64</f>
        <v>10000</v>
      </c>
      <c r="F68" s="95"/>
      <c r="G68" s="86"/>
      <c r="H68" s="86"/>
      <c r="I68" s="165"/>
      <c r="J68" s="86"/>
      <c r="K68" s="20"/>
      <c r="L68" s="164"/>
    </row>
    <row r="69" spans="1:12" ht="33.75" customHeight="1" x14ac:dyDescent="0.2">
      <c r="A69" s="94" t="s">
        <v>519</v>
      </c>
      <c r="B69" s="137" t="s">
        <v>520</v>
      </c>
      <c r="C69" s="75"/>
      <c r="D69" s="76">
        <f>D70</f>
        <v>243400</v>
      </c>
      <c r="F69" s="95"/>
      <c r="G69" s="86"/>
      <c r="H69" s="86"/>
      <c r="I69" s="86"/>
      <c r="J69" s="86"/>
      <c r="K69" s="20"/>
      <c r="L69" s="164"/>
    </row>
    <row r="70" spans="1:12" s="73" customFormat="1" ht="30.75" customHeight="1" x14ac:dyDescent="0.2">
      <c r="A70" s="94" t="s">
        <v>521</v>
      </c>
      <c r="B70" s="137" t="s">
        <v>522</v>
      </c>
      <c r="C70" s="75"/>
      <c r="D70" s="143">
        <f>D71</f>
        <v>243400</v>
      </c>
      <c r="E70" s="72"/>
      <c r="F70" s="72"/>
      <c r="K70" s="20"/>
      <c r="L70" s="164"/>
    </row>
    <row r="71" spans="1:12" ht="29.25" customHeight="1" x14ac:dyDescent="0.2">
      <c r="A71" s="94" t="s">
        <v>523</v>
      </c>
      <c r="B71" s="137" t="s">
        <v>522</v>
      </c>
      <c r="C71" s="75" t="s">
        <v>524</v>
      </c>
      <c r="D71" s="76">
        <f>'0503117 Отчет об исп'!P123</f>
        <v>243400</v>
      </c>
      <c r="H71" s="137"/>
      <c r="I71" s="113"/>
      <c r="K71" s="20"/>
      <c r="L71" s="164"/>
    </row>
    <row r="72" spans="1:12" ht="18.75" customHeight="1" x14ac:dyDescent="0.2">
      <c r="A72" s="68" t="s">
        <v>379</v>
      </c>
      <c r="B72" s="137" t="s">
        <v>380</v>
      </c>
      <c r="C72" s="75"/>
      <c r="D72" s="76">
        <f>D73</f>
        <v>7688580</v>
      </c>
      <c r="K72" s="20"/>
      <c r="L72" s="164"/>
    </row>
    <row r="73" spans="1:12" ht="35.25" customHeight="1" x14ac:dyDescent="0.2">
      <c r="A73" s="68" t="s">
        <v>381</v>
      </c>
      <c r="B73" s="137" t="s">
        <v>382</v>
      </c>
      <c r="C73" s="75"/>
      <c r="D73" s="76">
        <f>D74+D75+D76</f>
        <v>7688580</v>
      </c>
      <c r="K73" s="20"/>
      <c r="L73" s="164"/>
    </row>
    <row r="74" spans="1:12" ht="87.75" customHeight="1" x14ac:dyDescent="0.2">
      <c r="A74" s="68" t="s">
        <v>343</v>
      </c>
      <c r="B74" s="137" t="s">
        <v>382</v>
      </c>
      <c r="C74" s="75" t="s">
        <v>344</v>
      </c>
      <c r="D74" s="76">
        <f>'0503117 Отчет об исп'!P66+'0503117 Отчет об исп'!P67</f>
        <v>6118700</v>
      </c>
      <c r="I74" s="113"/>
      <c r="K74" s="20"/>
      <c r="L74" s="164"/>
    </row>
    <row r="75" spans="1:12" ht="33" customHeight="1" x14ac:dyDescent="0.2">
      <c r="A75" s="68" t="s">
        <v>351</v>
      </c>
      <c r="B75" s="137" t="s">
        <v>382</v>
      </c>
      <c r="C75" s="75" t="s">
        <v>89</v>
      </c>
      <c r="D75" s="76">
        <f>'0503117 Отчет об исп'!P68+'0503117 Отчет об исп'!P69</f>
        <v>1540980</v>
      </c>
      <c r="I75" s="113"/>
      <c r="K75" s="20"/>
      <c r="L75" s="164"/>
    </row>
    <row r="76" spans="1:12" ht="34.5" customHeight="1" x14ac:dyDescent="0.2">
      <c r="A76" s="68" t="s">
        <v>371</v>
      </c>
      <c r="B76" s="137" t="s">
        <v>382</v>
      </c>
      <c r="C76" s="75" t="s">
        <v>354</v>
      </c>
      <c r="D76" s="76">
        <f>'0503117 Отчет об исп'!P70+'0503117 Отчет об исп'!P71+'0503117 Отчет об исп'!P72</f>
        <v>28900</v>
      </c>
      <c r="I76" s="113"/>
      <c r="K76" s="20"/>
      <c r="L76" s="164"/>
    </row>
    <row r="77" spans="1:12" ht="34.5" customHeight="1" x14ac:dyDescent="0.2">
      <c r="A77" s="71" t="s">
        <v>345</v>
      </c>
      <c r="B77" s="137" t="s">
        <v>384</v>
      </c>
      <c r="C77" s="75"/>
      <c r="D77" s="76">
        <f>D78</f>
        <v>61020</v>
      </c>
      <c r="K77" s="20"/>
      <c r="L77" s="164"/>
    </row>
    <row r="78" spans="1:12" ht="34.5" customHeight="1" x14ac:dyDescent="0.2">
      <c r="A78" s="68" t="s">
        <v>351</v>
      </c>
      <c r="B78" s="137" t="s">
        <v>370</v>
      </c>
      <c r="C78" s="75"/>
      <c r="D78" s="76">
        <f>D79</f>
        <v>61020</v>
      </c>
      <c r="K78" s="20"/>
      <c r="L78" s="164"/>
    </row>
    <row r="79" spans="1:12" ht="34.5" customHeight="1" x14ac:dyDescent="0.2">
      <c r="A79" s="68" t="s">
        <v>351</v>
      </c>
      <c r="B79" s="137" t="s">
        <v>388</v>
      </c>
      <c r="C79" s="75" t="s">
        <v>89</v>
      </c>
      <c r="D79" s="76">
        <f>'0503117 Отчет об исп'!P74</f>
        <v>61020</v>
      </c>
      <c r="K79" s="20"/>
      <c r="L79" s="164"/>
    </row>
    <row r="80" spans="1:12" s="73" customFormat="1" ht="0.75" customHeight="1" x14ac:dyDescent="0.2">
      <c r="A80" s="71" t="s">
        <v>383</v>
      </c>
      <c r="B80" s="134" t="s">
        <v>384</v>
      </c>
      <c r="C80" s="135"/>
      <c r="D80" s="197">
        <f>'0503117 Отчет об исп'!P74+'0503117 Отчет об исп'!P75+'0503117 Отчет об исп'!P76</f>
        <v>319820</v>
      </c>
      <c r="E80" s="72"/>
      <c r="F80" s="72"/>
      <c r="K80" s="20"/>
      <c r="L80" s="164"/>
    </row>
    <row r="81" spans="1:12" ht="18" hidden="1" customHeight="1" x14ac:dyDescent="0.2">
      <c r="A81" s="68" t="s">
        <v>385</v>
      </c>
      <c r="B81" s="137" t="s">
        <v>386</v>
      </c>
      <c r="C81" s="75"/>
      <c r="D81" s="197">
        <f>'0503117 Отчет об исп'!P75+'0503117 Отчет об исп'!P76+'0503117 Отчет об исп'!P77</f>
        <v>259800</v>
      </c>
      <c r="K81" s="20"/>
      <c r="L81" s="164"/>
    </row>
    <row r="82" spans="1:12" ht="18.75" hidden="1" customHeight="1" x14ac:dyDescent="0.2">
      <c r="A82" s="68" t="s">
        <v>387</v>
      </c>
      <c r="B82" s="137" t="s">
        <v>388</v>
      </c>
      <c r="C82" s="75"/>
      <c r="D82" s="197">
        <f>'0503117 Отчет об исп'!P76+'0503117 Отчет об исп'!P77+'0503117 Отчет об исп'!P78</f>
        <v>111776</v>
      </c>
      <c r="K82" s="20"/>
      <c r="L82" s="20"/>
    </row>
    <row r="83" spans="1:12" ht="23.25" hidden="1" customHeight="1" x14ac:dyDescent="0.2">
      <c r="A83" s="68" t="s">
        <v>351</v>
      </c>
      <c r="B83" s="137" t="s">
        <v>388</v>
      </c>
      <c r="C83" s="75" t="s">
        <v>89</v>
      </c>
      <c r="D83" s="197">
        <f>'0503117 Отчет об исп'!P77+'0503117 Отчет об исп'!P78+'0503117 Отчет об исп'!P79</f>
        <v>33776</v>
      </c>
      <c r="H83" s="137"/>
      <c r="I83" s="113"/>
      <c r="K83" s="20"/>
      <c r="L83" s="20"/>
    </row>
    <row r="84" spans="1:12" s="73" customFormat="1" ht="24.75" hidden="1" customHeight="1" x14ac:dyDescent="0.2">
      <c r="A84" s="68"/>
      <c r="B84" s="137"/>
      <c r="C84" s="75"/>
      <c r="D84" s="197">
        <f>'0503117 Отчет об исп'!P78+'0503117 Отчет об исп'!P79+'0503117 Отчет об исп'!P80</f>
        <v>172776</v>
      </c>
      <c r="E84" s="72"/>
      <c r="F84" s="72"/>
      <c r="K84" s="20"/>
      <c r="L84" s="20"/>
    </row>
    <row r="85" spans="1:12" s="73" customFormat="1" ht="24.75" hidden="1" customHeight="1" x14ac:dyDescent="0.2">
      <c r="A85" s="68" t="s">
        <v>98</v>
      </c>
      <c r="B85" s="88" t="s">
        <v>390</v>
      </c>
      <c r="C85" s="75"/>
      <c r="D85" s="197">
        <f>'0503117 Отчет об исп'!P79+'0503117 Отчет об исп'!P80+'0503117 Отчет об исп'!P81</f>
        <v>145000</v>
      </c>
      <c r="E85" s="72"/>
      <c r="F85" s="72"/>
      <c r="K85" s="20"/>
      <c r="L85" s="20"/>
    </row>
    <row r="86" spans="1:12" s="73" customFormat="1" ht="33" hidden="1" customHeight="1" x14ac:dyDescent="0.2">
      <c r="A86" s="68" t="s">
        <v>351</v>
      </c>
      <c r="B86" s="88" t="s">
        <v>390</v>
      </c>
      <c r="C86" s="75" t="s">
        <v>89</v>
      </c>
      <c r="D86" s="197">
        <f>'0503117 Отчет об исп'!P80+'0503117 Отчет об исп'!P81+'0503117 Отчет об исп'!P82</f>
        <v>170000</v>
      </c>
      <c r="E86" s="72"/>
      <c r="F86" s="72"/>
      <c r="I86" s="111"/>
      <c r="K86" s="20"/>
      <c r="L86" s="20"/>
    </row>
    <row r="87" spans="1:12" s="73" customFormat="1" ht="17.25" customHeight="1" x14ac:dyDescent="0.2">
      <c r="A87" s="71" t="s">
        <v>399</v>
      </c>
      <c r="B87" s="142" t="s">
        <v>400</v>
      </c>
      <c r="C87" s="135"/>
      <c r="D87" s="136">
        <f>D90+D92+D94+D99+D93+D91</f>
        <v>217776</v>
      </c>
      <c r="E87" s="72"/>
      <c r="F87" s="72"/>
      <c r="K87" s="20"/>
      <c r="L87" s="20"/>
    </row>
    <row r="88" spans="1:12" s="73" customFormat="1" ht="33.75" customHeight="1" x14ac:dyDescent="0.2">
      <c r="A88" s="68" t="s">
        <v>614</v>
      </c>
      <c r="B88" s="88" t="s">
        <v>401</v>
      </c>
      <c r="C88" s="135"/>
      <c r="D88" s="76">
        <f>D90</f>
        <v>5000</v>
      </c>
      <c r="E88" s="72"/>
      <c r="F88" s="72"/>
      <c r="K88" s="20"/>
      <c r="L88" s="20"/>
    </row>
    <row r="89" spans="1:12" s="73" customFormat="1" ht="32.25" customHeight="1" x14ac:dyDescent="0.2">
      <c r="A89" s="68" t="s">
        <v>402</v>
      </c>
      <c r="B89" s="88" t="s">
        <v>403</v>
      </c>
      <c r="C89" s="135"/>
      <c r="D89" s="76">
        <f xml:space="preserve"> D88</f>
        <v>5000</v>
      </c>
      <c r="E89" s="72"/>
      <c r="F89" s="72"/>
      <c r="K89" s="20"/>
      <c r="L89" s="20"/>
    </row>
    <row r="90" spans="1:12" s="73" customFormat="1" ht="32.25" customHeight="1" x14ac:dyDescent="0.2">
      <c r="A90" s="68" t="s">
        <v>351</v>
      </c>
      <c r="B90" s="142" t="s">
        <v>403</v>
      </c>
      <c r="C90" s="135" t="s">
        <v>89</v>
      </c>
      <c r="D90" s="136">
        <f>'0503117 Отчет об исп'!P81</f>
        <v>5000</v>
      </c>
      <c r="E90" s="72"/>
      <c r="F90" s="72"/>
      <c r="K90" s="20"/>
      <c r="L90" s="20"/>
    </row>
    <row r="91" spans="1:12" s="73" customFormat="1" ht="32.25" customHeight="1" x14ac:dyDescent="0.2">
      <c r="A91" s="68" t="s">
        <v>351</v>
      </c>
      <c r="B91" s="142" t="s">
        <v>687</v>
      </c>
      <c r="C91" s="135" t="s">
        <v>89</v>
      </c>
      <c r="D91" s="136">
        <f>'0503117 Отчет об исп'!P78</f>
        <v>32776</v>
      </c>
      <c r="E91" s="72"/>
      <c r="F91" s="72"/>
      <c r="K91" s="20"/>
      <c r="L91" s="20"/>
    </row>
    <row r="92" spans="1:12" s="73" customFormat="1" ht="33.75" customHeight="1" x14ac:dyDescent="0.2">
      <c r="A92" s="68" t="s">
        <v>351</v>
      </c>
      <c r="B92" s="142" t="s">
        <v>660</v>
      </c>
      <c r="C92" s="135" t="s">
        <v>89</v>
      </c>
      <c r="D92" s="136">
        <f>'0503117 Отчет об исп'!P79</f>
        <v>0</v>
      </c>
      <c r="E92" s="72"/>
      <c r="F92" s="72"/>
      <c r="I92" s="111"/>
      <c r="K92" s="20"/>
      <c r="L92" s="20"/>
    </row>
    <row r="93" spans="1:12" s="73" customFormat="1" ht="33.75" customHeight="1" x14ac:dyDescent="0.2">
      <c r="A93" s="68" t="s">
        <v>351</v>
      </c>
      <c r="B93" s="142" t="s">
        <v>659</v>
      </c>
      <c r="C93" s="135" t="s">
        <v>89</v>
      </c>
      <c r="D93" s="136">
        <v>140000</v>
      </c>
      <c r="E93" s="72"/>
      <c r="F93" s="72"/>
      <c r="I93" s="111"/>
      <c r="K93" s="20"/>
      <c r="L93" s="20"/>
    </row>
    <row r="94" spans="1:12" s="73" customFormat="1" ht="17.25" customHeight="1" x14ac:dyDescent="0.2">
      <c r="A94" s="71" t="s">
        <v>404</v>
      </c>
      <c r="B94" s="87" t="s">
        <v>405</v>
      </c>
      <c r="C94" s="135"/>
      <c r="D94" s="145">
        <f>D95</f>
        <v>25000</v>
      </c>
      <c r="E94" s="72"/>
      <c r="F94" s="72"/>
      <c r="K94" s="20"/>
      <c r="L94" s="20"/>
    </row>
    <row r="95" spans="1:12" s="73" customFormat="1" ht="17.25" customHeight="1" x14ac:dyDescent="0.2">
      <c r="A95" s="68" t="s">
        <v>406</v>
      </c>
      <c r="B95" s="69" t="s">
        <v>407</v>
      </c>
      <c r="C95" s="135"/>
      <c r="D95" s="143">
        <f>D96</f>
        <v>25000</v>
      </c>
      <c r="E95" s="72"/>
      <c r="F95" s="72"/>
      <c r="K95" s="20"/>
      <c r="L95" s="20"/>
    </row>
    <row r="96" spans="1:12" s="73" customFormat="1" ht="30.75" customHeight="1" x14ac:dyDescent="0.2">
      <c r="A96" s="68" t="s">
        <v>351</v>
      </c>
      <c r="B96" s="69" t="s">
        <v>407</v>
      </c>
      <c r="C96" s="75" t="s">
        <v>89</v>
      </c>
      <c r="D96" s="76">
        <f>'0503117 Отчет об исп'!P82</f>
        <v>25000</v>
      </c>
      <c r="E96" s="72"/>
      <c r="F96" s="72"/>
      <c r="I96" s="111"/>
      <c r="K96" s="20"/>
      <c r="L96" s="20"/>
    </row>
    <row r="97" spans="1:12" s="73" customFormat="1" ht="30.75" customHeight="1" x14ac:dyDescent="0.2">
      <c r="A97" s="68" t="s">
        <v>615</v>
      </c>
      <c r="B97" s="88" t="s">
        <v>409</v>
      </c>
      <c r="C97" s="75" t="s">
        <v>89</v>
      </c>
      <c r="D97" s="76">
        <f>'0503117 Отчет об исп'!P83</f>
        <v>0</v>
      </c>
      <c r="E97" s="72"/>
      <c r="F97" s="72"/>
      <c r="K97" s="20"/>
      <c r="L97" s="20"/>
    </row>
    <row r="98" spans="1:12" s="73" customFormat="1" ht="30.75" customHeight="1" x14ac:dyDescent="0.2">
      <c r="A98" s="68" t="s">
        <v>351</v>
      </c>
      <c r="B98" s="88" t="s">
        <v>409</v>
      </c>
      <c r="C98" s="75" t="s">
        <v>89</v>
      </c>
      <c r="D98" s="76">
        <f>'0503117 Отчет об исп'!P84</f>
        <v>0</v>
      </c>
      <c r="E98" s="72"/>
      <c r="F98" s="72"/>
      <c r="I98" s="111"/>
      <c r="K98" s="20"/>
      <c r="L98" s="20"/>
    </row>
    <row r="99" spans="1:12" ht="15.75" x14ac:dyDescent="0.2">
      <c r="A99" s="71" t="s">
        <v>410</v>
      </c>
      <c r="B99" s="88" t="s">
        <v>411</v>
      </c>
      <c r="C99" s="75"/>
      <c r="D99" s="136">
        <f>'0503117 Отчет об исп'!P85</f>
        <v>15000</v>
      </c>
      <c r="K99" s="20"/>
      <c r="L99" s="20"/>
    </row>
    <row r="100" spans="1:12" ht="55.5" customHeight="1" x14ac:dyDescent="0.2">
      <c r="A100" s="68" t="s">
        <v>412</v>
      </c>
      <c r="B100" s="137" t="s">
        <v>413</v>
      </c>
      <c r="C100" s="146"/>
      <c r="D100" s="76">
        <f>'0503117 Отчет об исп'!P86</f>
        <v>0</v>
      </c>
      <c r="K100" s="20"/>
      <c r="L100" s="20"/>
    </row>
    <row r="101" spans="1:12" ht="55.5" customHeight="1" x14ac:dyDescent="0.2">
      <c r="A101" s="68" t="s">
        <v>351</v>
      </c>
      <c r="B101" s="137" t="s">
        <v>413</v>
      </c>
      <c r="C101" s="75" t="s">
        <v>89</v>
      </c>
      <c r="D101" s="76">
        <f>'0503117 Отчет об исп'!P85</f>
        <v>15000</v>
      </c>
      <c r="K101" s="20"/>
      <c r="L101" s="20"/>
    </row>
    <row r="102" spans="1:12" ht="41.25" customHeight="1" x14ac:dyDescent="0.2">
      <c r="A102" s="68" t="s">
        <v>351</v>
      </c>
      <c r="B102" s="137" t="s">
        <v>660</v>
      </c>
      <c r="C102" s="75" t="s">
        <v>89</v>
      </c>
      <c r="D102" s="76"/>
      <c r="I102" s="113"/>
    </row>
    <row r="103" spans="1:12" s="73" customFormat="1" ht="31.5" customHeight="1" x14ac:dyDescent="0.2">
      <c r="A103" s="71" t="s">
        <v>429</v>
      </c>
      <c r="B103" s="134" t="s">
        <v>430</v>
      </c>
      <c r="C103" s="135"/>
      <c r="D103" s="136">
        <f>D104+D108</f>
        <v>6537760.4299999997</v>
      </c>
      <c r="E103" s="72"/>
      <c r="F103" s="72"/>
    </row>
    <row r="104" spans="1:12" ht="22.5" customHeight="1" x14ac:dyDescent="0.25">
      <c r="A104" s="81" t="s">
        <v>616</v>
      </c>
      <c r="B104" s="88" t="s">
        <v>432</v>
      </c>
      <c r="C104" s="75"/>
      <c r="D104" s="76">
        <f>D105</f>
        <v>6537760.4299999997</v>
      </c>
    </row>
    <row r="105" spans="1:12" ht="33" customHeight="1" x14ac:dyDescent="0.25">
      <c r="A105" s="81" t="s">
        <v>433</v>
      </c>
      <c r="B105" s="88" t="s">
        <v>434</v>
      </c>
      <c r="C105" s="75"/>
      <c r="D105" s="76">
        <f>D107+D106</f>
        <v>6537760.4299999997</v>
      </c>
    </row>
    <row r="106" spans="1:12" ht="33" customHeight="1" x14ac:dyDescent="0.2">
      <c r="A106" s="68" t="s">
        <v>351</v>
      </c>
      <c r="B106" s="87" t="s">
        <v>546</v>
      </c>
      <c r="C106" s="85" t="s">
        <v>89</v>
      </c>
      <c r="D106" s="76">
        <f>'0503117 Отчет об исп'!P91</f>
        <v>300000</v>
      </c>
    </row>
    <row r="107" spans="1:12" ht="36.75" customHeight="1" x14ac:dyDescent="0.2">
      <c r="A107" s="68" t="s">
        <v>351</v>
      </c>
      <c r="B107" s="87" t="s">
        <v>434</v>
      </c>
      <c r="C107" s="85" t="s">
        <v>89</v>
      </c>
      <c r="D107" s="76">
        <f>'0503117 Отчет об исп'!P90</f>
        <v>6237760.4299999997</v>
      </c>
      <c r="I107" s="113"/>
    </row>
    <row r="108" spans="1:12" ht="0.75" hidden="1" customHeight="1" x14ac:dyDescent="0.2">
      <c r="A108" s="77" t="s">
        <v>447</v>
      </c>
      <c r="B108" s="75" t="s">
        <v>448</v>
      </c>
      <c r="C108" s="75"/>
      <c r="D108" s="143">
        <f>D109</f>
        <v>0</v>
      </c>
    </row>
    <row r="109" spans="1:12" ht="31.5" hidden="1" x14ac:dyDescent="0.2">
      <c r="A109" s="77" t="s">
        <v>341</v>
      </c>
      <c r="B109" s="75" t="s">
        <v>449</v>
      </c>
      <c r="C109" s="75"/>
      <c r="D109" s="143">
        <f>D110</f>
        <v>0</v>
      </c>
    </row>
    <row r="110" spans="1:12" ht="15.75" hidden="1" x14ac:dyDescent="0.2">
      <c r="A110" s="68" t="s">
        <v>98</v>
      </c>
      <c r="B110" s="89" t="s">
        <v>449</v>
      </c>
      <c r="C110" s="75" t="s">
        <v>157</v>
      </c>
      <c r="D110" s="76">
        <v>0</v>
      </c>
    </row>
    <row r="111" spans="1:12" s="73" customFormat="1" ht="15.75" x14ac:dyDescent="0.2">
      <c r="A111" s="65" t="s">
        <v>451</v>
      </c>
      <c r="B111" s="134" t="s">
        <v>617</v>
      </c>
      <c r="C111" s="135"/>
      <c r="D111" s="136">
        <f>D112+D115+D118+D121+D120+D124</f>
        <v>823259</v>
      </c>
      <c r="E111" s="72"/>
      <c r="F111" s="72"/>
    </row>
    <row r="112" spans="1:12" ht="25.5" customHeight="1" x14ac:dyDescent="0.2">
      <c r="A112" s="93" t="s">
        <v>453</v>
      </c>
      <c r="B112" s="137" t="s">
        <v>454</v>
      </c>
      <c r="C112" s="75"/>
      <c r="D112" s="76">
        <f>D113</f>
        <v>230000</v>
      </c>
    </row>
    <row r="113" spans="1:9" ht="30" customHeight="1" x14ac:dyDescent="0.2">
      <c r="A113" s="93" t="s">
        <v>455</v>
      </c>
      <c r="B113" s="137" t="s">
        <v>456</v>
      </c>
      <c r="C113" s="75"/>
      <c r="D113" s="76">
        <f>D114</f>
        <v>230000</v>
      </c>
    </row>
    <row r="114" spans="1:9" s="73" customFormat="1" ht="30.75" customHeight="1" x14ac:dyDescent="0.2">
      <c r="A114" s="68" t="s">
        <v>351</v>
      </c>
      <c r="B114" s="137" t="s">
        <v>456</v>
      </c>
      <c r="C114" s="75" t="s">
        <v>89</v>
      </c>
      <c r="D114" s="76">
        <f>'0503117 Отчет об исп'!P93</f>
        <v>230000</v>
      </c>
      <c r="E114" s="72"/>
      <c r="F114" s="72"/>
      <c r="I114" s="111"/>
    </row>
    <row r="115" spans="1:9" s="73" customFormat="1" ht="19.5" hidden="1" customHeight="1" x14ac:dyDescent="0.2">
      <c r="A115" s="68" t="s">
        <v>457</v>
      </c>
      <c r="B115" s="137" t="s">
        <v>459</v>
      </c>
      <c r="C115" s="75"/>
      <c r="D115" s="76">
        <f>D116</f>
        <v>0</v>
      </c>
      <c r="E115" s="72"/>
      <c r="F115" s="72"/>
    </row>
    <row r="116" spans="1:9" s="73" customFormat="1" ht="30" hidden="1" customHeight="1" x14ac:dyDescent="0.2">
      <c r="A116" s="93" t="s">
        <v>460</v>
      </c>
      <c r="B116" s="137" t="s">
        <v>461</v>
      </c>
      <c r="C116" s="75"/>
      <c r="D116" s="76">
        <f>D117</f>
        <v>0</v>
      </c>
      <c r="E116" s="72"/>
      <c r="F116" s="72"/>
    </row>
    <row r="117" spans="1:9" s="73" customFormat="1" ht="20.25" hidden="1" customHeight="1" x14ac:dyDescent="0.2">
      <c r="A117" s="68" t="s">
        <v>351</v>
      </c>
      <c r="B117" s="137" t="s">
        <v>461</v>
      </c>
      <c r="C117" s="75" t="s">
        <v>89</v>
      </c>
      <c r="D117" s="76">
        <v>0</v>
      </c>
      <c r="E117" s="72"/>
      <c r="F117" s="72"/>
    </row>
    <row r="118" spans="1:9" s="73" customFormat="1" ht="17.25" hidden="1" customHeight="1" x14ac:dyDescent="0.2">
      <c r="A118" s="68" t="s">
        <v>462</v>
      </c>
      <c r="B118" s="137" t="s">
        <v>463</v>
      </c>
      <c r="C118" s="75"/>
      <c r="D118" s="76">
        <f>D119</f>
        <v>0</v>
      </c>
      <c r="E118" s="72"/>
      <c r="F118" s="72"/>
    </row>
    <row r="119" spans="1:9" s="73" customFormat="1" ht="28.5" customHeight="1" x14ac:dyDescent="0.2">
      <c r="A119" s="68" t="s">
        <v>98</v>
      </c>
      <c r="B119" s="137" t="s">
        <v>466</v>
      </c>
      <c r="C119" s="75"/>
      <c r="D119" s="76">
        <v>0</v>
      </c>
      <c r="E119" s="72"/>
      <c r="F119" s="72"/>
    </row>
    <row r="120" spans="1:9" s="73" customFormat="1" ht="29.25" customHeight="1" x14ac:dyDescent="0.2">
      <c r="A120" s="68" t="s">
        <v>351</v>
      </c>
      <c r="B120" s="137" t="s">
        <v>466</v>
      </c>
      <c r="C120" s="75" t="s">
        <v>89</v>
      </c>
      <c r="D120" s="76">
        <f>'0503117 Отчет об исп'!P94</f>
        <v>0</v>
      </c>
      <c r="E120" s="72"/>
      <c r="F120" s="72"/>
      <c r="I120" s="111"/>
    </row>
    <row r="121" spans="1:9" s="73" customFormat="1" ht="15.75" x14ac:dyDescent="0.2">
      <c r="A121" s="68" t="s">
        <v>467</v>
      </c>
      <c r="B121" s="137" t="s">
        <v>468</v>
      </c>
      <c r="C121" s="75"/>
      <c r="D121" s="76">
        <f>D122</f>
        <v>112800</v>
      </c>
      <c r="E121" s="72"/>
      <c r="F121" s="72"/>
    </row>
    <row r="122" spans="1:9" s="73" customFormat="1" ht="31.5" x14ac:dyDescent="0.2">
      <c r="A122" s="93" t="s">
        <v>469</v>
      </c>
      <c r="B122" s="137" t="s">
        <v>470</v>
      </c>
      <c r="C122" s="75"/>
      <c r="D122" s="76">
        <f>D123</f>
        <v>112800</v>
      </c>
      <c r="E122" s="72"/>
      <c r="F122" s="72"/>
    </row>
    <row r="123" spans="1:9" s="73" customFormat="1" ht="15.75" x14ac:dyDescent="0.2">
      <c r="A123" s="93" t="s">
        <v>352</v>
      </c>
      <c r="B123" s="137" t="s">
        <v>470</v>
      </c>
      <c r="C123" s="75" t="s">
        <v>157</v>
      </c>
      <c r="D123" s="76">
        <f>'0503117 Отчет об исп'!P96</f>
        <v>112800</v>
      </c>
      <c r="E123" s="72"/>
      <c r="F123" s="72"/>
      <c r="I123" s="111"/>
    </row>
    <row r="124" spans="1:9" s="73" customFormat="1" ht="28.5" customHeight="1" x14ac:dyDescent="0.2">
      <c r="A124" s="68" t="s">
        <v>98</v>
      </c>
      <c r="B124" s="137" t="s">
        <v>699</v>
      </c>
      <c r="C124" s="75" t="s">
        <v>89</v>
      </c>
      <c r="D124" s="76">
        <f>'0503117 Отчет об исп'!P97</f>
        <v>480459</v>
      </c>
      <c r="E124" s="72"/>
      <c r="F124" s="72"/>
    </row>
    <row r="125" spans="1:9" s="73" customFormat="1" ht="18" customHeight="1" x14ac:dyDescent="0.2">
      <c r="A125" s="147" t="s">
        <v>473</v>
      </c>
      <c r="B125" s="134" t="s">
        <v>474</v>
      </c>
      <c r="C125" s="135"/>
      <c r="D125" s="136">
        <f>D128+D131+D134+D137+D140+D152+D151</f>
        <v>2768393.9</v>
      </c>
      <c r="E125" s="72"/>
      <c r="F125" s="72"/>
    </row>
    <row r="126" spans="1:9" s="73" customFormat="1" ht="24.75" customHeight="1" x14ac:dyDescent="0.2">
      <c r="A126" s="93" t="s">
        <v>475</v>
      </c>
      <c r="B126" s="137" t="s">
        <v>476</v>
      </c>
      <c r="C126" s="75"/>
      <c r="D126" s="76">
        <f>D127</f>
        <v>0</v>
      </c>
      <c r="E126" s="72"/>
      <c r="F126" s="72"/>
    </row>
    <row r="127" spans="1:9" s="73" customFormat="1" ht="31.5" customHeight="1" x14ac:dyDescent="0.2">
      <c r="A127" s="93" t="s">
        <v>618</v>
      </c>
      <c r="B127" s="137" t="s">
        <v>478</v>
      </c>
      <c r="C127" s="75"/>
      <c r="D127" s="76">
        <f>D128</f>
        <v>0</v>
      </c>
      <c r="E127" s="72"/>
      <c r="F127" s="72"/>
    </row>
    <row r="128" spans="1:9" s="73" customFormat="1" ht="20.25" customHeight="1" x14ac:dyDescent="0.2">
      <c r="A128" s="68" t="s">
        <v>351</v>
      </c>
      <c r="B128" s="137" t="s">
        <v>478</v>
      </c>
      <c r="C128" s="75" t="s">
        <v>89</v>
      </c>
      <c r="D128" s="76">
        <f>'0503117 Отчет об исп'!P102</f>
        <v>0</v>
      </c>
      <c r="E128" s="72"/>
      <c r="F128" s="72"/>
      <c r="I128" s="111"/>
    </row>
    <row r="129" spans="1:9" s="73" customFormat="1" ht="30" customHeight="1" x14ac:dyDescent="0.2">
      <c r="A129" s="93" t="s">
        <v>479</v>
      </c>
      <c r="B129" s="137" t="s">
        <v>480</v>
      </c>
      <c r="C129" s="75"/>
      <c r="D129" s="76">
        <v>0</v>
      </c>
      <c r="E129" s="72"/>
      <c r="F129" s="72"/>
    </row>
    <row r="130" spans="1:9" s="73" customFormat="1" ht="37.5" customHeight="1" x14ac:dyDescent="0.2">
      <c r="A130" s="68" t="s">
        <v>481</v>
      </c>
      <c r="B130" s="137" t="s">
        <v>482</v>
      </c>
      <c r="C130" s="75"/>
      <c r="D130" s="76">
        <v>0</v>
      </c>
      <c r="E130" s="72"/>
      <c r="F130" s="72"/>
    </row>
    <row r="131" spans="1:9" s="73" customFormat="1" ht="20.25" customHeight="1" x14ac:dyDescent="0.2">
      <c r="A131" s="68" t="s">
        <v>351</v>
      </c>
      <c r="B131" s="137" t="s">
        <v>482</v>
      </c>
      <c r="C131" s="75" t="s">
        <v>89</v>
      </c>
      <c r="D131" s="76">
        <f>'0503117 Отчет об исп'!P103</f>
        <v>0</v>
      </c>
      <c r="E131" s="72"/>
      <c r="F131" s="72"/>
      <c r="I131" s="111"/>
    </row>
    <row r="132" spans="1:9" s="73" customFormat="1" ht="0.75" hidden="1" customHeight="1" x14ac:dyDescent="0.2">
      <c r="A132" s="68" t="s">
        <v>483</v>
      </c>
      <c r="B132" s="137" t="s">
        <v>484</v>
      </c>
      <c r="C132" s="75"/>
      <c r="D132" s="76">
        <f>D133</f>
        <v>0</v>
      </c>
      <c r="E132" s="72"/>
      <c r="F132" s="72"/>
    </row>
    <row r="133" spans="1:9" s="73" customFormat="1" ht="35.25" customHeight="1" x14ac:dyDescent="0.2">
      <c r="A133" s="68" t="s">
        <v>485</v>
      </c>
      <c r="B133" s="137" t="s">
        <v>486</v>
      </c>
      <c r="C133" s="75"/>
      <c r="D133" s="76">
        <f>D134</f>
        <v>0</v>
      </c>
      <c r="E133" s="72"/>
      <c r="F133" s="72"/>
    </row>
    <row r="134" spans="1:9" s="73" customFormat="1" ht="29.25" customHeight="1" x14ac:dyDescent="0.2">
      <c r="A134" s="68" t="s">
        <v>351</v>
      </c>
      <c r="B134" s="137" t="s">
        <v>486</v>
      </c>
      <c r="C134" s="75" t="s">
        <v>89</v>
      </c>
      <c r="D134" s="76">
        <f>'0503117 Отчет об исп'!P104</f>
        <v>0</v>
      </c>
      <c r="E134" s="72"/>
      <c r="F134" s="72"/>
      <c r="H134" s="137"/>
      <c r="I134" s="111"/>
    </row>
    <row r="135" spans="1:9" s="73" customFormat="1" ht="17.25" customHeight="1" x14ac:dyDescent="0.2">
      <c r="A135" s="68" t="s">
        <v>487</v>
      </c>
      <c r="B135" s="137" t="s">
        <v>488</v>
      </c>
      <c r="C135" s="75"/>
      <c r="D135" s="76">
        <f>D136</f>
        <v>1012269.9</v>
      </c>
      <c r="E135" s="72"/>
      <c r="F135" s="72"/>
    </row>
    <row r="136" spans="1:9" s="73" customFormat="1" ht="33" customHeight="1" x14ac:dyDescent="0.2">
      <c r="A136" s="68" t="s">
        <v>489</v>
      </c>
      <c r="B136" s="137" t="s">
        <v>490</v>
      </c>
      <c r="C136" s="75"/>
      <c r="D136" s="76">
        <f>D137</f>
        <v>1012269.9</v>
      </c>
      <c r="E136" s="72"/>
      <c r="F136" s="72"/>
    </row>
    <row r="137" spans="1:9" s="73" customFormat="1" ht="33" customHeight="1" x14ac:dyDescent="0.2">
      <c r="A137" s="68" t="s">
        <v>351</v>
      </c>
      <c r="B137" s="137" t="s">
        <v>490</v>
      </c>
      <c r="C137" s="75" t="s">
        <v>89</v>
      </c>
      <c r="D137" s="76">
        <f>'0503117 Отчет об исп'!P105</f>
        <v>1012269.9</v>
      </c>
      <c r="E137" s="72"/>
      <c r="F137" s="72"/>
      <c r="H137" s="137"/>
      <c r="I137" s="111"/>
    </row>
    <row r="138" spans="1:9" s="73" customFormat="1" ht="15.75" x14ac:dyDescent="0.2">
      <c r="A138" s="68" t="s">
        <v>619</v>
      </c>
      <c r="B138" s="137" t="s">
        <v>492</v>
      </c>
      <c r="C138" s="75"/>
      <c r="D138" s="76">
        <f>D139+D142+D152</f>
        <v>1756124</v>
      </c>
      <c r="E138" s="72"/>
      <c r="F138" s="72"/>
    </row>
    <row r="139" spans="1:9" s="73" customFormat="1" ht="35.25" customHeight="1" x14ac:dyDescent="0.2">
      <c r="A139" s="68" t="s">
        <v>491</v>
      </c>
      <c r="B139" s="137" t="s">
        <v>494</v>
      </c>
      <c r="C139" s="75"/>
      <c r="D139" s="76">
        <f>D140</f>
        <v>1756124</v>
      </c>
      <c r="E139" s="72"/>
      <c r="F139" s="72"/>
    </row>
    <row r="140" spans="1:9" s="73" customFormat="1" ht="34.5" customHeight="1" x14ac:dyDescent="0.2">
      <c r="A140" s="68" t="s">
        <v>493</v>
      </c>
      <c r="B140" s="137" t="s">
        <v>494</v>
      </c>
      <c r="C140" s="75" t="s">
        <v>89</v>
      </c>
      <c r="D140" s="76">
        <f>'0503117 Отчет об исп'!P106</f>
        <v>1756124</v>
      </c>
      <c r="E140" s="72"/>
      <c r="F140" s="72"/>
      <c r="I140" s="111"/>
    </row>
    <row r="141" spans="1:9" s="73" customFormat="1" ht="0.75" hidden="1" customHeight="1" x14ac:dyDescent="0.2">
      <c r="A141" s="68"/>
      <c r="B141" s="137"/>
      <c r="C141" s="75"/>
      <c r="D141" s="197">
        <f>'0503117 Отчет об исп'!P107</f>
        <v>0</v>
      </c>
      <c r="E141" s="72"/>
      <c r="F141" s="72"/>
    </row>
    <row r="142" spans="1:9" s="73" customFormat="1" ht="23.25" hidden="1" customHeight="1" x14ac:dyDescent="0.2">
      <c r="A142" s="68"/>
      <c r="B142" s="137"/>
      <c r="C142" s="75"/>
      <c r="D142" s="197">
        <f>'0503117 Отчет об исп'!P108</f>
        <v>0</v>
      </c>
      <c r="E142" s="72"/>
      <c r="F142" s="72"/>
    </row>
    <row r="143" spans="1:9" s="73" customFormat="1" ht="21" hidden="1" customHeight="1" x14ac:dyDescent="0.2">
      <c r="A143" s="68"/>
      <c r="B143" s="137"/>
      <c r="C143" s="75"/>
      <c r="D143" s="197">
        <f>'0503117 Отчет об исп'!P109</f>
        <v>10000</v>
      </c>
      <c r="E143" s="72"/>
      <c r="F143" s="72"/>
    </row>
    <row r="144" spans="1:9" s="73" customFormat="1" ht="19.5" hidden="1" customHeight="1" x14ac:dyDescent="0.2">
      <c r="A144" s="68"/>
      <c r="B144" s="89"/>
      <c r="C144" s="75"/>
      <c r="D144" s="197">
        <f>'0503117 Отчет об исп'!P110</f>
        <v>3218300</v>
      </c>
      <c r="E144" s="72"/>
      <c r="F144" s="72"/>
    </row>
    <row r="145" spans="1:9" s="73" customFormat="1" ht="12.75" hidden="1" customHeight="1" x14ac:dyDescent="0.2">
      <c r="A145" s="96"/>
      <c r="B145" s="90"/>
      <c r="C145" s="75"/>
      <c r="D145" s="197">
        <f>'0503117 Отчет об исп'!P111</f>
        <v>0</v>
      </c>
      <c r="E145" s="72"/>
      <c r="F145" s="72"/>
    </row>
    <row r="146" spans="1:9" s="73" customFormat="1" ht="20.25" hidden="1" customHeight="1" x14ac:dyDescent="0.2">
      <c r="A146" s="96"/>
      <c r="B146" s="90"/>
      <c r="C146" s="75"/>
      <c r="D146" s="197">
        <f>'0503117 Отчет об исп'!P112</f>
        <v>961800</v>
      </c>
      <c r="E146" s="72"/>
      <c r="F146" s="72"/>
    </row>
    <row r="147" spans="1:9" s="73" customFormat="1" ht="25.5" hidden="1" customHeight="1" x14ac:dyDescent="0.2">
      <c r="A147" s="148"/>
      <c r="B147" s="142"/>
      <c r="C147" s="135"/>
      <c r="D147" s="197">
        <f>'0503117 Отчет об исп'!P113</f>
        <v>897301.66</v>
      </c>
      <c r="E147" s="72"/>
      <c r="F147" s="72"/>
    </row>
    <row r="148" spans="1:9" s="73" customFormat="1" ht="25.5" hidden="1" customHeight="1" x14ac:dyDescent="0.2">
      <c r="A148" s="100"/>
      <c r="B148" s="88"/>
      <c r="C148" s="75"/>
      <c r="D148" s="197">
        <f>'0503117 Отчет об исп'!P114</f>
        <v>219541</v>
      </c>
      <c r="E148" s="72"/>
      <c r="F148" s="72"/>
    </row>
    <row r="149" spans="1:9" s="73" customFormat="1" ht="14.25" hidden="1" customHeight="1" x14ac:dyDescent="0.2">
      <c r="A149" s="100"/>
      <c r="B149" s="88"/>
      <c r="C149" s="75"/>
      <c r="D149" s="197">
        <f>'0503117 Отчет об исп'!P115</f>
        <v>15300</v>
      </c>
      <c r="E149" s="72"/>
      <c r="F149" s="72"/>
    </row>
    <row r="150" spans="1:9" s="73" customFormat="1" ht="39.75" hidden="1" customHeight="1" thickBot="1" x14ac:dyDescent="0.25">
      <c r="A150" s="100"/>
      <c r="B150" s="149"/>
      <c r="C150" s="75"/>
      <c r="D150" s="197">
        <f>'0503117 Отчет об исп'!P116</f>
        <v>1000</v>
      </c>
      <c r="E150" s="72"/>
      <c r="F150" s="72"/>
    </row>
    <row r="151" spans="1:9" s="73" customFormat="1" ht="6.75" hidden="1" customHeight="1" x14ac:dyDescent="0.2">
      <c r="A151" s="100"/>
      <c r="B151" s="150"/>
      <c r="C151" s="75"/>
      <c r="D151" s="197">
        <v>0</v>
      </c>
      <c r="E151" s="72"/>
      <c r="F151" s="72"/>
    </row>
    <row r="152" spans="1:9" s="73" customFormat="1" ht="3" customHeight="1" x14ac:dyDescent="0.2">
      <c r="A152" s="100"/>
      <c r="B152" s="150"/>
      <c r="C152" s="75"/>
      <c r="D152" s="76">
        <v>0</v>
      </c>
      <c r="E152" s="72"/>
      <c r="F152" s="72"/>
      <c r="I152" s="111"/>
    </row>
    <row r="153" spans="1:9" s="73" customFormat="1" ht="31.5" x14ac:dyDescent="0.2">
      <c r="A153" s="71" t="s">
        <v>362</v>
      </c>
      <c r="B153" s="134" t="s">
        <v>363</v>
      </c>
      <c r="C153" s="135"/>
      <c r="D153" s="136">
        <f>D156</f>
        <v>63000</v>
      </c>
      <c r="E153" s="72"/>
      <c r="F153" s="151"/>
    </row>
    <row r="154" spans="1:9" s="73" customFormat="1" ht="15.75" x14ac:dyDescent="0.2">
      <c r="A154" s="68" t="s">
        <v>364</v>
      </c>
      <c r="B154" s="137" t="s">
        <v>365</v>
      </c>
      <c r="C154" s="75"/>
      <c r="D154" s="76">
        <f>D156</f>
        <v>63000</v>
      </c>
      <c r="E154" s="72"/>
      <c r="F154" s="72"/>
    </row>
    <row r="155" spans="1:9" s="73" customFormat="1" ht="31.5" x14ac:dyDescent="0.2">
      <c r="A155" s="68" t="s">
        <v>349</v>
      </c>
      <c r="B155" s="137" t="s">
        <v>366</v>
      </c>
      <c r="C155" s="75"/>
      <c r="D155" s="76">
        <f>D156</f>
        <v>63000</v>
      </c>
      <c r="E155" s="72"/>
      <c r="F155" s="72"/>
    </row>
    <row r="156" spans="1:9" s="73" customFormat="1" ht="15.75" x14ac:dyDescent="0.2">
      <c r="A156" s="68" t="s">
        <v>352</v>
      </c>
      <c r="B156" s="137" t="s">
        <v>366</v>
      </c>
      <c r="C156" s="75" t="s">
        <v>157</v>
      </c>
      <c r="D156" s="76">
        <f>'0503117 Отчет об исп'!P62</f>
        <v>63000</v>
      </c>
      <c r="E156" s="72"/>
      <c r="F156" s="72"/>
      <c r="I156" s="111"/>
    </row>
    <row r="157" spans="1:9" s="73" customFormat="1" ht="23.25" customHeight="1" x14ac:dyDescent="0.2">
      <c r="A157" s="71" t="s">
        <v>498</v>
      </c>
      <c r="B157" s="134" t="s">
        <v>499</v>
      </c>
      <c r="C157" s="135"/>
      <c r="D157" s="136">
        <f>D158</f>
        <v>10000</v>
      </c>
      <c r="E157" s="72"/>
      <c r="F157" s="72"/>
    </row>
    <row r="158" spans="1:9" ht="31.5" x14ac:dyDescent="0.25">
      <c r="A158" s="81" t="s">
        <v>500</v>
      </c>
      <c r="B158" s="137" t="s">
        <v>501</v>
      </c>
      <c r="C158" s="75"/>
      <c r="D158" s="76">
        <f>D159</f>
        <v>10000</v>
      </c>
    </row>
    <row r="159" spans="1:9" ht="36.75" customHeight="1" x14ac:dyDescent="0.2">
      <c r="A159" s="94" t="s">
        <v>502</v>
      </c>
      <c r="B159" s="137" t="s">
        <v>503</v>
      </c>
      <c r="C159" s="75"/>
      <c r="D159" s="76">
        <f>D160</f>
        <v>10000</v>
      </c>
    </row>
    <row r="160" spans="1:9" ht="34.5" customHeight="1" x14ac:dyDescent="0.2">
      <c r="A160" s="68" t="s">
        <v>351</v>
      </c>
      <c r="B160" s="137" t="s">
        <v>503</v>
      </c>
      <c r="C160" s="75" t="s">
        <v>89</v>
      </c>
      <c r="D160" s="76">
        <f>'0503117 Отчет об исп'!P109</f>
        <v>10000</v>
      </c>
      <c r="H160" s="137"/>
      <c r="I160" s="113"/>
    </row>
    <row r="161" spans="1:9" s="73" customFormat="1" ht="19.5" customHeight="1" x14ac:dyDescent="0.2">
      <c r="A161" s="71" t="s">
        <v>505</v>
      </c>
      <c r="B161" s="134" t="s">
        <v>506</v>
      </c>
      <c r="C161" s="135"/>
      <c r="D161" s="136">
        <f>D162+D171</f>
        <v>8540242.6600000001</v>
      </c>
      <c r="E161" s="72"/>
      <c r="F161" s="72"/>
    </row>
    <row r="162" spans="1:9" ht="18.75" customHeight="1" x14ac:dyDescent="0.2">
      <c r="A162" s="68" t="s">
        <v>507</v>
      </c>
      <c r="B162" s="137" t="s">
        <v>508</v>
      </c>
      <c r="C162" s="75"/>
      <c r="D162" s="76">
        <f>D163+D167+D166</f>
        <v>7490242.6600000001</v>
      </c>
    </row>
    <row r="163" spans="1:9" ht="33" customHeight="1" x14ac:dyDescent="0.2">
      <c r="A163" s="68" t="s">
        <v>509</v>
      </c>
      <c r="B163" s="137" t="s">
        <v>510</v>
      </c>
      <c r="C163" s="75"/>
      <c r="D163" s="76">
        <f>D164+D165+D170</f>
        <v>5870701.6600000001</v>
      </c>
    </row>
    <row r="164" spans="1:9" ht="45.75" customHeight="1" x14ac:dyDescent="0.2">
      <c r="A164" s="68" t="s">
        <v>343</v>
      </c>
      <c r="B164" s="137" t="s">
        <v>510</v>
      </c>
      <c r="C164" s="75" t="s">
        <v>344</v>
      </c>
      <c r="D164" s="76">
        <f>SUM('0503117 Отчет об исп'!P110:R112)</f>
        <v>4180100</v>
      </c>
      <c r="I164" s="113"/>
    </row>
    <row r="165" spans="1:9" ht="38.25" customHeight="1" x14ac:dyDescent="0.2">
      <c r="A165" s="68" t="s">
        <v>351</v>
      </c>
      <c r="B165" s="137" t="s">
        <v>510</v>
      </c>
      <c r="C165" s="75" t="s">
        <v>89</v>
      </c>
      <c r="D165" s="76">
        <f>'0503117 Отчет об исп'!P113+'0503117 Отчет об исп'!P119</f>
        <v>1672301.6600000001</v>
      </c>
      <c r="I165" s="113"/>
    </row>
    <row r="166" spans="1:9" s="73" customFormat="1" ht="28.5" customHeight="1" x14ac:dyDescent="0.2">
      <c r="A166" s="68" t="s">
        <v>98</v>
      </c>
      <c r="B166" s="137" t="s">
        <v>514</v>
      </c>
      <c r="C166" s="75" t="s">
        <v>89</v>
      </c>
      <c r="D166" s="76">
        <f>'0503117 Отчет об исп'!P114</f>
        <v>219541</v>
      </c>
      <c r="E166" s="72"/>
      <c r="F166" s="72"/>
    </row>
    <row r="167" spans="1:9" ht="33" customHeight="1" x14ac:dyDescent="0.2">
      <c r="A167" s="68" t="s">
        <v>351</v>
      </c>
      <c r="B167" s="137" t="s">
        <v>512</v>
      </c>
      <c r="C167" s="75"/>
      <c r="D167" s="76">
        <f>D168</f>
        <v>1400000</v>
      </c>
    </row>
    <row r="168" spans="1:9" ht="22.5" customHeight="1" x14ac:dyDescent="0.2">
      <c r="A168" s="68" t="s">
        <v>351</v>
      </c>
      <c r="B168" s="137" t="s">
        <v>512</v>
      </c>
      <c r="C168" s="75" t="s">
        <v>89</v>
      </c>
      <c r="D168" s="76">
        <v>1400000</v>
      </c>
      <c r="I168" s="113"/>
    </row>
    <row r="169" spans="1:9" ht="23.25" hidden="1" customHeight="1" x14ac:dyDescent="0.2">
      <c r="A169" s="84"/>
      <c r="B169" s="137"/>
      <c r="C169" s="75"/>
      <c r="D169" s="76"/>
    </row>
    <row r="170" spans="1:9" ht="15.75" customHeight="1" x14ac:dyDescent="0.2">
      <c r="A170" s="84" t="s">
        <v>515</v>
      </c>
      <c r="B170" s="137" t="s">
        <v>510</v>
      </c>
      <c r="C170" s="75" t="s">
        <v>354</v>
      </c>
      <c r="D170" s="76">
        <f>'0503117 Отчет об исп'!P115+'0503117 Отчет об исп'!P116+'0503117 Отчет об исп'!P117</f>
        <v>18300</v>
      </c>
      <c r="I170" s="113"/>
    </row>
    <row r="171" spans="1:9" ht="15.75" x14ac:dyDescent="0.25">
      <c r="A171" s="98" t="s">
        <v>516</v>
      </c>
      <c r="B171" s="137" t="s">
        <v>517</v>
      </c>
      <c r="C171" s="75"/>
      <c r="D171" s="76">
        <f>D172</f>
        <v>1050000</v>
      </c>
    </row>
    <row r="172" spans="1:9" ht="31.5" x14ac:dyDescent="0.2">
      <c r="A172" s="68" t="s">
        <v>509</v>
      </c>
      <c r="B172" s="137" t="s">
        <v>518</v>
      </c>
      <c r="C172" s="75"/>
      <c r="D172" s="76">
        <f>D173+D174</f>
        <v>1050000</v>
      </c>
    </row>
    <row r="173" spans="1:9" ht="78.75" x14ac:dyDescent="0.2">
      <c r="A173" s="68" t="s">
        <v>343</v>
      </c>
      <c r="B173" s="137" t="s">
        <v>518</v>
      </c>
      <c r="C173" s="75" t="s">
        <v>344</v>
      </c>
      <c r="D173" s="76">
        <f>'0503117 Отчет об исп'!P121+'0503117 Отчет об исп'!P120</f>
        <v>1030000</v>
      </c>
      <c r="I173" s="113"/>
    </row>
    <row r="174" spans="1:9" ht="32.25" customHeight="1" x14ac:dyDescent="0.2">
      <c r="A174" s="68" t="s">
        <v>351</v>
      </c>
      <c r="B174" s="137" t="s">
        <v>518</v>
      </c>
      <c r="C174" s="75" t="s">
        <v>89</v>
      </c>
      <c r="D174" s="76">
        <f>'0503117 Отчет об исп'!P122</f>
        <v>20000</v>
      </c>
      <c r="I174" s="113"/>
    </row>
    <row r="175" spans="1:9" s="73" customFormat="1" ht="36.75" hidden="1" customHeight="1" x14ac:dyDescent="0.2">
      <c r="A175" s="71"/>
      <c r="B175" s="134"/>
      <c r="C175" s="135"/>
      <c r="D175" s="136"/>
      <c r="E175" s="72"/>
      <c r="F175" s="72"/>
    </row>
    <row r="176" spans="1:9" ht="29.25" hidden="1" customHeight="1" x14ac:dyDescent="0.2">
      <c r="A176" s="68"/>
      <c r="B176" s="137"/>
      <c r="C176" s="75"/>
      <c r="D176" s="76"/>
    </row>
    <row r="177" spans="1:253" ht="27.75" hidden="1" customHeight="1" x14ac:dyDescent="0.2">
      <c r="A177" s="68"/>
      <c r="B177" s="137"/>
      <c r="C177" s="75"/>
      <c r="D177" s="76"/>
    </row>
    <row r="178" spans="1:253" ht="36" hidden="1" customHeight="1" x14ac:dyDescent="0.2">
      <c r="A178" s="68"/>
      <c r="B178" s="137"/>
      <c r="C178" s="75"/>
      <c r="D178" s="76"/>
    </row>
    <row r="179" spans="1:253" s="73" customFormat="1" ht="15.75" x14ac:dyDescent="0.25">
      <c r="A179" s="152" t="s">
        <v>282</v>
      </c>
      <c r="B179" s="134" t="s">
        <v>532</v>
      </c>
      <c r="C179" s="135"/>
      <c r="D179" s="136">
        <f>D180+D182</f>
        <v>19000</v>
      </c>
      <c r="E179" s="72"/>
      <c r="F179" s="72"/>
    </row>
    <row r="180" spans="1:253" ht="33" customHeight="1" x14ac:dyDescent="0.2">
      <c r="A180" s="68" t="s">
        <v>533</v>
      </c>
      <c r="B180" s="137" t="s">
        <v>534</v>
      </c>
      <c r="C180" s="75"/>
      <c r="D180" s="76">
        <f>D181</f>
        <v>19000</v>
      </c>
    </row>
    <row r="181" spans="1:253" ht="31.5" x14ac:dyDescent="0.2">
      <c r="A181" s="68" t="s">
        <v>535</v>
      </c>
      <c r="B181" s="137" t="s">
        <v>536</v>
      </c>
      <c r="C181" s="75"/>
      <c r="D181" s="76">
        <f>D183</f>
        <v>19000</v>
      </c>
    </row>
    <row r="182" spans="1:253" ht="31.5" x14ac:dyDescent="0.2">
      <c r="A182" s="68" t="s">
        <v>351</v>
      </c>
      <c r="B182" s="137" t="s">
        <v>547</v>
      </c>
      <c r="C182" s="75" t="s">
        <v>89</v>
      </c>
      <c r="D182" s="76">
        <f>'0503117 Отчет об исп'!P125</f>
        <v>0</v>
      </c>
    </row>
    <row r="183" spans="1:253" ht="35.25" customHeight="1" x14ac:dyDescent="0.2">
      <c r="A183" s="68" t="s">
        <v>351</v>
      </c>
      <c r="B183" s="137" t="s">
        <v>536</v>
      </c>
      <c r="C183" s="75" t="s">
        <v>89</v>
      </c>
      <c r="D183" s="76">
        <f>'0503117 Отчет об исп'!P124</f>
        <v>19000</v>
      </c>
      <c r="I183" s="113"/>
    </row>
    <row r="184" spans="1:253" ht="15" hidden="1" customHeight="1" x14ac:dyDescent="0.2">
      <c r="A184" s="97"/>
      <c r="B184" s="75"/>
      <c r="C184" s="75"/>
      <c r="D184" s="76"/>
    </row>
    <row r="185" spans="1:253" ht="15.75" hidden="1" customHeight="1" x14ac:dyDescent="0.2">
      <c r="A185" s="97"/>
      <c r="B185" s="75"/>
      <c r="C185" s="75"/>
      <c r="D185" s="76"/>
    </row>
    <row r="186" spans="1:253" ht="49.5" hidden="1" customHeight="1" x14ac:dyDescent="0.2">
      <c r="A186" s="153"/>
      <c r="B186" s="75"/>
      <c r="C186" s="75"/>
      <c r="D186" s="76"/>
    </row>
    <row r="187" spans="1:253" ht="15" hidden="1" customHeight="1" x14ac:dyDescent="0.2">
      <c r="A187" s="97"/>
      <c r="B187" s="75"/>
      <c r="C187" s="75"/>
      <c r="D187" s="76"/>
    </row>
    <row r="188" spans="1:253" ht="409.6" hidden="1" customHeight="1" x14ac:dyDescent="0.2">
      <c r="A188" s="102"/>
      <c r="B188" s="103"/>
      <c r="C188" s="103"/>
      <c r="D188" s="104">
        <v>218348243.22999996</v>
      </c>
    </row>
    <row r="189" spans="1:253" x14ac:dyDescent="0.2">
      <c r="A189" s="154"/>
      <c r="B189" s="155"/>
      <c r="C189" s="155"/>
      <c r="D189" s="156"/>
    </row>
    <row r="190" spans="1:253" ht="18.75" x14ac:dyDescent="0.3">
      <c r="A190" s="157"/>
      <c r="B190" s="20"/>
      <c r="C190" s="20"/>
      <c r="D190" s="158"/>
      <c r="E190" s="60"/>
      <c r="F190" s="6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</row>
    <row r="191" spans="1:253" ht="18.75" x14ac:dyDescent="0.3">
      <c r="A191" s="157"/>
      <c r="B191" s="20"/>
      <c r="C191" s="20"/>
      <c r="D191" s="159"/>
      <c r="E191" s="60"/>
      <c r="F191" s="6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</row>
    <row r="192" spans="1:253" ht="18.75" x14ac:dyDescent="0.3">
      <c r="A192" s="105" t="s">
        <v>620</v>
      </c>
      <c r="B192" s="106" t="s">
        <v>389</v>
      </c>
      <c r="C192" s="106"/>
      <c r="D192" s="107" t="s">
        <v>672</v>
      </c>
    </row>
  </sheetData>
  <sheetProtection selectLockedCells="1" selectUnlockedCells="1"/>
  <mergeCells count="11">
    <mergeCell ref="A1:D1"/>
    <mergeCell ref="A2:D2"/>
    <mergeCell ref="A3:D3"/>
    <mergeCell ref="A4:D4"/>
    <mergeCell ref="A5:D5"/>
    <mergeCell ref="A6:D6"/>
    <mergeCell ref="A7:D8"/>
    <mergeCell ref="A10:A11"/>
    <mergeCell ref="B10:B11"/>
    <mergeCell ref="C10:C11"/>
    <mergeCell ref="D10:D11"/>
  </mergeCells>
  <pageMargins left="0.39370078740157483" right="0.19685039370078741" top="0.55118110236220474" bottom="0.35433070866141736" header="0.31496062992125984" footer="0.51181102362204722"/>
  <pageSetup paperSize="9" firstPageNumber="0" orientation="portrait" errors="blank" horizontalDpi="300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данные</vt:lpstr>
      <vt:lpstr>0503117 Отчет об исп</vt:lpstr>
      <vt:lpstr>движки</vt:lpstr>
      <vt:lpstr>прил_1</vt:lpstr>
      <vt:lpstr>прил_2</vt:lpstr>
      <vt:lpstr>прил_3</vt:lpstr>
      <vt:lpstr>прил_4</vt:lpstr>
      <vt:lpstr>прил_5</vt:lpstr>
      <vt:lpstr>прил_6</vt:lpstr>
      <vt:lpstr>прил_2!Область_печати</vt:lpstr>
      <vt:lpstr>прил_3!Область_печати</vt:lpstr>
      <vt:lpstr>прил_5!Область_печати</vt:lpstr>
      <vt:lpstr>прил_6!Область_печати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Александр</cp:lastModifiedBy>
  <cp:lastPrinted>2022-07-04T11:10:02Z</cp:lastPrinted>
  <dcterms:created xsi:type="dcterms:W3CDTF">2021-07-01T18:14:43Z</dcterms:created>
  <dcterms:modified xsi:type="dcterms:W3CDTF">2022-07-28T05:22:08Z</dcterms:modified>
</cp:coreProperties>
</file>