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ar\Desktop\Сессии Совета\СЕССИИ по Бюджету\2022 год\30 сессия на 1 марта 2022\"/>
    </mc:Choice>
  </mc:AlternateContent>
  <bookViews>
    <workbookView xWindow="0" yWindow="0" windowWidth="28770" windowHeight="9945" activeTab="8"/>
  </bookViews>
  <sheets>
    <sheet name="данные" sheetId="8" r:id="rId1"/>
    <sheet name="0503117 Отчет об исп" sheetId="1" r:id="rId2"/>
    <sheet name="движки" sheetId="9" r:id="rId3"/>
    <sheet name="прил_1" sheetId="2" r:id="rId4"/>
    <sheet name="прил_2" sheetId="3" r:id="rId5"/>
    <sheet name="прил_3" sheetId="4" r:id="rId6"/>
    <sheet name="прил_4" sheetId="5" r:id="rId7"/>
    <sheet name="прил_5" sheetId="6" r:id="rId8"/>
    <sheet name="прил_6" sheetId="7" r:id="rId9"/>
  </sheets>
  <definedNames>
    <definedName name="OLE_LINK3" localSheetId="5">прил_3!#REF!</definedName>
    <definedName name="OLE_LINK3" localSheetId="8">прил_6!#REF!</definedName>
    <definedName name="_xlnm.Print_Area" localSheetId="4">прил_2!$A$2:$F$62</definedName>
    <definedName name="_xlnm.Print_Area" localSheetId="5">прил_3!$A$1:$G$276</definedName>
    <definedName name="_xlnm.Print_Area" localSheetId="7">прил_5!$A$1:$C$28</definedName>
    <definedName name="_xlnm.Print_Area" localSheetId="8">прил_6!$A$1:$D$189</definedName>
  </definedNames>
  <calcPr calcId="152511"/>
</workbook>
</file>

<file path=xl/calcChain.xml><?xml version="1.0" encoding="utf-8"?>
<calcChain xmlns="http://schemas.openxmlformats.org/spreadsheetml/2006/main">
  <c r="C14" i="8" l="1"/>
  <c r="G145" i="4" l="1"/>
  <c r="G177" i="4"/>
  <c r="D53" i="7" l="1"/>
  <c r="D55" i="7"/>
  <c r="D62" i="7"/>
  <c r="D161" i="7"/>
  <c r="D86" i="7"/>
  <c r="D92" i="7"/>
  <c r="D98" i="7"/>
  <c r="D94" i="7"/>
  <c r="D95" i="7"/>
  <c r="D96" i="7"/>
  <c r="D97" i="7"/>
  <c r="D74" i="7"/>
  <c r="D90" i="7"/>
  <c r="D87" i="7"/>
  <c r="D88" i="7" s="1"/>
  <c r="D89" i="7"/>
  <c r="D79" i="7"/>
  <c r="D80" i="7"/>
  <c r="D81" i="7"/>
  <c r="D82" i="7"/>
  <c r="D83" i="7"/>
  <c r="D84" i="7"/>
  <c r="D85" i="7"/>
  <c r="D152" i="7"/>
  <c r="D149" i="7" s="1"/>
  <c r="D136" i="7"/>
  <c r="D121" i="7" s="1"/>
  <c r="D137" i="7"/>
  <c r="D138" i="7"/>
  <c r="D139" i="7"/>
  <c r="D140" i="7"/>
  <c r="D141" i="7"/>
  <c r="D142" i="7"/>
  <c r="D143" i="7"/>
  <c r="D144" i="7"/>
  <c r="D145" i="7"/>
  <c r="D146" i="7"/>
  <c r="D150" i="7" l="1"/>
  <c r="D151" i="7"/>
  <c r="G53" i="4"/>
  <c r="H28" i="2" l="1"/>
  <c r="H17" i="2"/>
  <c r="H20" i="2"/>
  <c r="H19" i="2"/>
  <c r="H18" i="2"/>
  <c r="H45" i="2"/>
  <c r="H27" i="2"/>
  <c r="H23" i="2"/>
  <c r="H22" i="2"/>
  <c r="H21" i="2" s="1"/>
  <c r="H16" i="2"/>
  <c r="P68" i="1" l="1"/>
  <c r="G20" i="4" l="1"/>
  <c r="G93" i="4"/>
  <c r="P48" i="1" l="1"/>
  <c r="G55" i="4" l="1"/>
  <c r="H34" i="2"/>
  <c r="H31" i="2"/>
  <c r="H29" i="2"/>
  <c r="L30" i="9" l="1"/>
  <c r="P12" i="1" l="1"/>
  <c r="AA15" i="1" l="1"/>
  <c r="S12" i="1"/>
  <c r="S48" i="1" l="1"/>
  <c r="D24" i="7" l="1"/>
  <c r="D177" i="7"/>
  <c r="D103" i="7"/>
  <c r="G253" i="4" l="1"/>
  <c r="G118" i="4"/>
  <c r="H44" i="2"/>
  <c r="A3" i="7"/>
  <c r="A4" i="7"/>
  <c r="A3" i="6"/>
  <c r="A4" i="6"/>
  <c r="B3" i="5"/>
  <c r="B4" i="5"/>
  <c r="B3" i="4"/>
  <c r="B4" i="4"/>
  <c r="B4" i="3"/>
  <c r="B5" i="3"/>
  <c r="F3" i="2"/>
  <c r="F4" i="2"/>
  <c r="F5" i="2"/>
  <c r="C11" i="8"/>
  <c r="A2" i="7" s="1"/>
  <c r="F2" i="2" l="1"/>
  <c r="B6" i="3"/>
  <c r="B5" i="4"/>
  <c r="B5" i="5"/>
  <c r="A5" i="6"/>
  <c r="A5" i="7"/>
  <c r="B3" i="3"/>
  <c r="B2" i="4"/>
  <c r="B2" i="5"/>
  <c r="A2" i="6"/>
  <c r="D48" i="7"/>
  <c r="D61" i="7"/>
  <c r="D67" i="7"/>
  <c r="D66" i="7" s="1"/>
  <c r="D65" i="7" s="1"/>
  <c r="D73" i="7"/>
  <c r="D93" i="7"/>
  <c r="D104" i="7"/>
  <c r="D111" i="7"/>
  <c r="D110" i="7" s="1"/>
  <c r="D109" i="7" s="1"/>
  <c r="D117" i="7"/>
  <c r="D120" i="7"/>
  <c r="D119" i="7" s="1"/>
  <c r="D118" i="7" s="1"/>
  <c r="D124" i="7"/>
  <c r="D123" i="7" s="1"/>
  <c r="D122" i="7" s="1"/>
  <c r="D127" i="7"/>
  <c r="D130" i="7"/>
  <c r="D129" i="7" s="1"/>
  <c r="D128" i="7" s="1"/>
  <c r="D133" i="7"/>
  <c r="D132" i="7" s="1"/>
  <c r="D131" i="7" s="1"/>
  <c r="D156" i="7"/>
  <c r="D155" i="7" s="1"/>
  <c r="D154" i="7" s="1"/>
  <c r="D153" i="7" s="1"/>
  <c r="D163" i="7"/>
  <c r="D160" i="7"/>
  <c r="D168" i="7"/>
  <c r="D169" i="7"/>
  <c r="D178" i="7"/>
  <c r="D176" i="7" s="1"/>
  <c r="D175" i="7" s="1"/>
  <c r="D174" i="7" s="1"/>
  <c r="D18" i="7"/>
  <c r="D60" i="7"/>
  <c r="D59" i="7"/>
  <c r="D58" i="7" s="1"/>
  <c r="D57" i="7"/>
  <c r="D56" i="7"/>
  <c r="D52" i="7"/>
  <c r="D51" i="7" s="1"/>
  <c r="D50" i="7" s="1"/>
  <c r="D49" i="7" s="1"/>
  <c r="D47" i="7"/>
  <c r="D43" i="7"/>
  <c r="D42" i="7" s="1"/>
  <c r="D41" i="7" s="1"/>
  <c r="D40" i="7" s="1"/>
  <c r="D39" i="7" s="1"/>
  <c r="D38" i="7"/>
  <c r="D36" i="7"/>
  <c r="D23" i="7"/>
  <c r="D20" i="7" s="1"/>
  <c r="D115" i="7"/>
  <c r="D113" i="7"/>
  <c r="D112" i="7" s="1"/>
  <c r="D106" i="7"/>
  <c r="D105" i="7" s="1"/>
  <c r="D91" i="7"/>
  <c r="D32" i="7"/>
  <c r="D31" i="7" s="1"/>
  <c r="D30" i="7" s="1"/>
  <c r="D29" i="7" s="1"/>
  <c r="D27" i="7"/>
  <c r="D26" i="7" s="1"/>
  <c r="D25" i="7" s="1"/>
  <c r="C23" i="5"/>
  <c r="C21" i="5"/>
  <c r="C19" i="5"/>
  <c r="C18" i="5"/>
  <c r="C14" i="5"/>
  <c r="C12" i="5"/>
  <c r="G254" i="4"/>
  <c r="G252" i="4" s="1"/>
  <c r="G211" i="4"/>
  <c r="G210" i="4"/>
  <c r="G206" i="4"/>
  <c r="G199" i="4"/>
  <c r="G198" i="4"/>
  <c r="G192" i="4"/>
  <c r="G191" i="4" s="1"/>
  <c r="G190" i="4" s="1"/>
  <c r="G189" i="4" s="1"/>
  <c r="G188" i="4" s="1"/>
  <c r="G187" i="4" s="1"/>
  <c r="G184" i="4"/>
  <c r="G176" i="4"/>
  <c r="G175" i="4" s="1"/>
  <c r="G174" i="4"/>
  <c r="G173" i="4" s="1"/>
  <c r="G172" i="4" s="1"/>
  <c r="G168" i="4"/>
  <c r="G167" i="4" s="1"/>
  <c r="G166" i="4" s="1"/>
  <c r="G165" i="4"/>
  <c r="G162" i="4" s="1"/>
  <c r="G160" i="4"/>
  <c r="G159" i="4" s="1"/>
  <c r="G158" i="4" s="1"/>
  <c r="G157" i="4" s="1"/>
  <c r="G148" i="4"/>
  <c r="G147" i="4" s="1"/>
  <c r="G138" i="4"/>
  <c r="G137" i="4" s="1"/>
  <c r="G136" i="4" s="1"/>
  <c r="G120" i="4"/>
  <c r="G119" i="4" s="1"/>
  <c r="G115" i="4"/>
  <c r="G114" i="4" s="1"/>
  <c r="G113" i="4" s="1"/>
  <c r="G112" i="4" s="1"/>
  <c r="G111" i="4" s="1"/>
  <c r="G110" i="4"/>
  <c r="G109" i="4" s="1"/>
  <c r="G108" i="4"/>
  <c r="G98" i="4"/>
  <c r="G97" i="4" s="1"/>
  <c r="G96" i="4" s="1"/>
  <c r="G95" i="4" s="1"/>
  <c r="G94" i="4" s="1"/>
  <c r="G89" i="4"/>
  <c r="G86" i="4"/>
  <c r="G69" i="4"/>
  <c r="G68" i="4"/>
  <c r="G62" i="4"/>
  <c r="G61" i="4" s="1"/>
  <c r="G59" i="4"/>
  <c r="G58" i="4" s="1"/>
  <c r="G57" i="4" s="1"/>
  <c r="G56" i="4" s="1"/>
  <c r="G48" i="4"/>
  <c r="G47" i="4" s="1"/>
  <c r="G46" i="4" s="1"/>
  <c r="G45" i="4" s="1"/>
  <c r="G44" i="4" s="1"/>
  <c r="G38" i="4"/>
  <c r="G37" i="4" s="1"/>
  <c r="G36" i="4" s="1"/>
  <c r="G35" i="4" s="1"/>
  <c r="G34" i="4" s="1"/>
  <c r="G26" i="4"/>
  <c r="G30" i="4"/>
  <c r="G29" i="4" s="1"/>
  <c r="G28" i="4"/>
  <c r="G27" i="4"/>
  <c r="G25" i="4"/>
  <c r="G19" i="4"/>
  <c r="G18" i="4" s="1"/>
  <c r="G17" i="4" s="1"/>
  <c r="G16" i="4" s="1"/>
  <c r="C24" i="5"/>
  <c r="G270" i="4"/>
  <c r="G269" i="4"/>
  <c r="G268" i="4" s="1"/>
  <c r="G267" i="4" s="1"/>
  <c r="G246" i="4"/>
  <c r="G245" i="4" s="1"/>
  <c r="G244" i="4" s="1"/>
  <c r="G243" i="4" s="1"/>
  <c r="G203" i="4"/>
  <c r="G179" i="4"/>
  <c r="G178" i="4" s="1"/>
  <c r="G143" i="4"/>
  <c r="G142" i="4" s="1"/>
  <c r="G140" i="4"/>
  <c r="G139" i="4" s="1"/>
  <c r="G131" i="4"/>
  <c r="G130" i="4"/>
  <c r="G129" i="4"/>
  <c r="G87" i="4"/>
  <c r="G42" i="4"/>
  <c r="G41" i="4" s="1"/>
  <c r="G40" i="4" s="1"/>
  <c r="G39" i="4" s="1"/>
  <c r="G32" i="4"/>
  <c r="G31" i="4" s="1"/>
  <c r="F29" i="3"/>
  <c r="F50" i="3"/>
  <c r="F49" i="3" s="1"/>
  <c r="F45" i="3"/>
  <c r="F38" i="3"/>
  <c r="F37" i="3"/>
  <c r="F33" i="3"/>
  <c r="F34" i="3"/>
  <c r="F31" i="3"/>
  <c r="F25" i="3"/>
  <c r="F24" i="3" s="1"/>
  <c r="F20" i="3"/>
  <c r="F19" i="3"/>
  <c r="F15" i="3"/>
  <c r="F44" i="3"/>
  <c r="H42" i="2"/>
  <c r="H41" i="2"/>
  <c r="H39" i="2"/>
  <c r="H38" i="2"/>
  <c r="H37" i="2"/>
  <c r="H36" i="2"/>
  <c r="H33" i="2"/>
  <c r="H32" i="2"/>
  <c r="H26" i="2"/>
  <c r="H24" i="2"/>
  <c r="H15" i="2"/>
  <c r="H14" i="2"/>
  <c r="H13" i="2"/>
  <c r="AA14" i="1"/>
  <c r="AA16" i="1" s="1"/>
  <c r="P62" i="1"/>
  <c r="P14" i="1"/>
  <c r="P37" i="1"/>
  <c r="C22" i="5" s="1"/>
  <c r="P60" i="1"/>
  <c r="P69" i="1"/>
  <c r="D75" i="7" s="1"/>
  <c r="P113" i="1"/>
  <c r="P119" i="1"/>
  <c r="D70" i="7" s="1"/>
  <c r="P129" i="1"/>
  <c r="P130" i="1"/>
  <c r="AA50" i="1"/>
  <c r="G197" i="4" l="1"/>
  <c r="D54" i="7"/>
  <c r="G164" i="4"/>
  <c r="G163" i="4" s="1"/>
  <c r="G156" i="4"/>
  <c r="P134" i="1"/>
  <c r="C22" i="6" s="1"/>
  <c r="F48" i="3"/>
  <c r="F47" i="3" s="1"/>
  <c r="D64" i="7"/>
  <c r="D63" i="7" s="1"/>
  <c r="F21" i="3"/>
  <c r="F54" i="3"/>
  <c r="D165" i="7"/>
  <c r="G107" i="4"/>
  <c r="G146" i="4"/>
  <c r="C16" i="5"/>
  <c r="C25" i="5" s="1"/>
  <c r="D35" i="7"/>
  <c r="D34" i="7"/>
  <c r="G116" i="4"/>
  <c r="G24" i="4"/>
  <c r="G23" i="4" s="1"/>
  <c r="G22" i="4" s="1"/>
  <c r="G21" i="4" s="1"/>
  <c r="D108" i="7"/>
  <c r="S134" i="1"/>
  <c r="D17" i="7"/>
  <c r="D16" i="7" s="1"/>
  <c r="D15" i="7" s="1"/>
  <c r="D14" i="7" s="1"/>
  <c r="D37" i="7"/>
  <c r="D102" i="7"/>
  <c r="D101" i="7" s="1"/>
  <c r="D135" i="7"/>
  <c r="D134" i="7" s="1"/>
  <c r="D162" i="7"/>
  <c r="D69" i="7"/>
  <c r="D68" i="7" s="1"/>
  <c r="H40" i="2"/>
  <c r="H43" i="2"/>
  <c r="H35" i="2" s="1"/>
  <c r="F16" i="3"/>
  <c r="G207" i="4"/>
  <c r="G196" i="4" s="1"/>
  <c r="G251" i="4"/>
  <c r="G250" i="4" s="1"/>
  <c r="G249" i="4" s="1"/>
  <c r="G248" i="4" s="1"/>
  <c r="G209" i="4"/>
  <c r="G208" i="4" s="1"/>
  <c r="G239" i="4"/>
  <c r="G238" i="4" s="1"/>
  <c r="G237" i="4" s="1"/>
  <c r="G236" i="4" s="1"/>
  <c r="G235" i="4" s="1"/>
  <c r="G234" i="4" s="1"/>
  <c r="D22" i="7"/>
  <c r="D21" i="7" s="1"/>
  <c r="D19" i="7" s="1"/>
  <c r="D13" i="7" s="1"/>
  <c r="D167" i="7"/>
  <c r="D166" i="7" s="1"/>
  <c r="D72" i="7"/>
  <c r="D71" i="7" s="1"/>
  <c r="D46" i="7"/>
  <c r="D45" i="7" s="1"/>
  <c r="D44" i="7" s="1"/>
  <c r="G128" i="4"/>
  <c r="G124" i="4" s="1"/>
  <c r="G123" i="4" s="1"/>
  <c r="D100" i="7"/>
  <c r="G52" i="4"/>
  <c r="G51" i="4" s="1"/>
  <c r="G50" i="4" s="1"/>
  <c r="G49" i="4" s="1"/>
  <c r="G117" i="4"/>
  <c r="G67" i="4"/>
  <c r="G66" i="4" s="1"/>
  <c r="G65" i="4" s="1"/>
  <c r="G64" i="4" s="1"/>
  <c r="G63" i="4"/>
  <c r="G135" i="4"/>
  <c r="G134" i="4" s="1"/>
  <c r="F36" i="3"/>
  <c r="F32" i="3"/>
  <c r="H30" i="2"/>
  <c r="H25" i="2"/>
  <c r="H12" i="2"/>
  <c r="G106" i="4" l="1"/>
  <c r="F14" i="3"/>
  <c r="G194" i="4"/>
  <c r="G193" i="4" s="1"/>
  <c r="G195" i="4"/>
  <c r="D159" i="7"/>
  <c r="D158" i="7" s="1"/>
  <c r="D157" i="7" s="1"/>
  <c r="W12" i="1"/>
  <c r="G127" i="4"/>
  <c r="G126" i="4" s="1"/>
  <c r="G125" i="4" s="1"/>
  <c r="G133" i="4"/>
  <c r="G15" i="4"/>
  <c r="H11" i="2"/>
  <c r="H47" i="2" l="1"/>
  <c r="G99" i="4"/>
  <c r="P135" i="1"/>
  <c r="C23" i="6" s="1"/>
  <c r="P122" i="1"/>
  <c r="C13" i="6" s="1"/>
  <c r="C21" i="6" s="1"/>
  <c r="F30" i="3"/>
  <c r="F27" i="3" s="1"/>
  <c r="F57" i="3" s="1"/>
  <c r="W48" i="1" l="1"/>
  <c r="G90" i="4"/>
  <c r="S122" i="1"/>
  <c r="G14" i="4" l="1"/>
  <c r="G13" i="4" s="1"/>
</calcChain>
</file>

<file path=xl/sharedStrings.xml><?xml version="1.0" encoding="utf-8"?>
<sst xmlns="http://schemas.openxmlformats.org/spreadsheetml/2006/main" count="2169" uniqueCount="707">
  <si>
    <t>ОТЧЕТ ОБ ИСПОЛНЕНИИ БЮДЖЕТА</t>
  </si>
  <si>
    <t>КОДЫ</t>
  </si>
  <si>
    <t xml:space="preserve">Форма по ОКУД </t>
  </si>
  <si>
    <t>0503117</t>
  </si>
  <si>
    <t xml:space="preserve">Дата </t>
  </si>
  <si>
    <t>Наименование финансового органа</t>
  </si>
  <si>
    <t>Администрация Кировского сельского поселения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</si>
  <si>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</si>
  <si>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</si>
  <si>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</si>
  <si>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</si>
  <si>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Администрации Кировского сельского поселения</t>
  </si>
  <si>
    <t xml:space="preserve">по ОКТМО 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</si>
  <si>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</si>
  <si>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</si>
  <si>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</si>
  <si>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</si>
  <si>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</si>
  <si>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</si>
  <si>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</si>
  <si>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</si>
  <si>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</si>
  <si>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</si>
  <si>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</si>
  <si>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</si>
  <si>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</si>
  <si>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</si>
  <si>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</si>
  <si>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</si>
  <si>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</si>
  <si>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</si>
  <si>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</si>
  <si>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</si>
  <si>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</si>
  <si>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</si>
  <si>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-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</si>
  <si>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</si>
  <si>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</si>
  <si>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</si>
  <si>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</si>
  <si>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</si>
  <si>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</si>
  <si>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</si>
  <si>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</si>
  <si>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</si>
  <si>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</si>
  <si>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</si>
  <si>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</si>
  <si>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</si>
  <si>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182 10102040 01 0000 110</t>
  </si>
  <si>
    <t>Единый сельскохозяйственный налог</t>
  </si>
  <si>
    <t>182 10503010 01 0000 110</t>
  </si>
  <si>
    <t>Единый сельскохозяйственный налог (за налоговые периоды, истекшие до 1 января 2011 года)</t>
  </si>
  <si>
    <t>182 10503020 01 0000 110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</si>
  <si>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</si>
  <si>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</si>
  <si>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</si>
  <si>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</si>
  <si>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</si>
  <si>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</si>
  <si>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Прочие доходы от оказания платных услуг (работ) получателями средств бюджетов сельских поселений</t>
  </si>
  <si>
    <t>992 11301995 10 0000 130</t>
  </si>
  <si>
    <t>Прочие доходы от компенсации затрат бюджетов сельских поселений</t>
  </si>
  <si>
    <t>992 11302995 10 0000 130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</si>
  <si>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</si>
  <si>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992 11607010 10 0000 140</t>
  </si>
  <si>
    <t>Дотации бюджетам сельских поселений на выравнивание бюджетной обеспеченности из бюджета субъекта Российской Федерации</t>
  </si>
  <si>
    <t>992 20215001 10 0000 150</t>
  </si>
  <si>
    <t>Дотации бюджетам сельских поселений на поддержку мер по обеспечению сбалансированности бюджетов</t>
  </si>
  <si>
    <t>992 20215002 10 0000 150</t>
  </si>
  <si>
    <t>Дотации бюджетам сельских поселений на выравнивание бюджетной обеспеченности из бюджетов муниципальных районов</t>
  </si>
  <si>
    <t>992 20216001 10 0000 150</t>
  </si>
  <si>
    <t>Прочие дотации бюджетам сельских поселений</t>
  </si>
  <si>
    <t>992 20219999 10 0000 150</t>
  </si>
  <si>
    <t>Прочие субсидии бюджетам сельских поселений</t>
  </si>
  <si>
    <t>992 20229999 10 0000 150</t>
  </si>
  <si>
    <t>Субвенции бюджетам сельских поселений на выполнение передаваемых полномочий субъектов Российской Федерации</t>
  </si>
  <si>
    <t>992 20230024 10 0000 150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</si>
  <si>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</si>
  <si>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</si>
  <si>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</si>
  <si>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992 20240014 10 0000 150</t>
  </si>
  <si>
    <t>992 20249999 10 0000 150</t>
  </si>
  <si>
    <t>Прочие безвозмездные поступления в бюджеты сельских поселений</t>
  </si>
  <si>
    <t>992 20705030 10 0000 150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</si>
  <si>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</si>
  <si>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992 20805000 10 0000 150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</si>
  <si>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</si>
  <si>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</si>
  <si>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</si>
  <si>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</si>
  <si>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</si>
  <si>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992 0102 5210000190 121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</si>
  <si>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</si>
  <si>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992 0102 5210000190 129</t>
  </si>
  <si>
    <t>992 0104 5310000190 121</t>
  </si>
  <si>
    <t>992 0104 5310000190 129</t>
  </si>
  <si>
    <t>Прочая закупка товаров, работ и услуг</t>
  </si>
  <si>
    <t>992 0104 5310000190 244</t>
  </si>
  <si>
    <t>Иные межбюджетные трансферты</t>
  </si>
  <si>
    <t>992 0104 5310000190 540</t>
  </si>
  <si>
    <t>Уплата налога на имущество организаций и земельного налога</t>
  </si>
  <si>
    <t>992 0104 5310000190 851</t>
  </si>
  <si>
    <t>Уплата прочих налогов, сборов</t>
  </si>
  <si>
    <t>992 0104 5310000190 852</t>
  </si>
  <si>
    <t>Уплата иных платежей</t>
  </si>
  <si>
    <t>992 0104 5310000190 853</t>
  </si>
  <si>
    <t>992 0104 5320060190 244</t>
  </si>
  <si>
    <t>992 0106 6320000190 540</t>
  </si>
  <si>
    <t>Специальные расходы</t>
  </si>
  <si>
    <t>992 0107 5360010590 880</t>
  </si>
  <si>
    <t>Резервные средства</t>
  </si>
  <si>
    <t>992 0111 5330020590 870</t>
  </si>
  <si>
    <t>992 0113 5340010040 244</t>
  </si>
  <si>
    <t>Фонд оплаты труда учреждений</t>
  </si>
  <si>
    <t>992 0113 5350000590 111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</si>
  <si>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</si>
  <si>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992 0113 5350000590 119</t>
  </si>
  <si>
    <t>992 0113 5350000590 244</t>
  </si>
  <si>
    <t>992 0113 5350000590 851</t>
  </si>
  <si>
    <t>992 0113 5350000590 852</t>
  </si>
  <si>
    <t>992 0113 5350000590 853</t>
  </si>
  <si>
    <t>992 0113 5410010020 244</t>
  </si>
  <si>
    <t>992 0203 5110051180 121</t>
  </si>
  <si>
    <t>992 0203 5110051180 129</t>
  </si>
  <si>
    <t>992 0203 5110051180 244</t>
  </si>
  <si>
    <t>992 0310 5570010390 244</t>
  </si>
  <si>
    <t>992 0314 5580010080 244</t>
  </si>
  <si>
    <t>992 0409 3810115160 244</t>
  </si>
  <si>
    <t>992 0409 38101S2440 244</t>
  </si>
  <si>
    <t>992 0409 5720010150 244</t>
  </si>
  <si>
    <t>992 0412 1120115180 244</t>
  </si>
  <si>
    <t>992 0502 6020010270 244</t>
  </si>
  <si>
    <t>992 0502 6030010280 244</t>
  </si>
  <si>
    <t>992 0502 6070010780 540</t>
  </si>
  <si>
    <t>992 0503 6120010320 244</t>
  </si>
  <si>
    <t>992 0503 6140010340 244</t>
  </si>
  <si>
    <t>992 0503 6150010350 244</t>
  </si>
  <si>
    <t>992 0707 6430010460 244</t>
  </si>
  <si>
    <t>992 0801 6510000590 111</t>
  </si>
  <si>
    <t>Иные выплаты персоналу учреждений, за исключением фонда оплаты труда</t>
  </si>
  <si>
    <t>992 0801 6510000590 112</t>
  </si>
  <si>
    <t>992 0801 6510000590 119</t>
  </si>
  <si>
    <t>992 0801 6510000590 244</t>
  </si>
  <si>
    <t>992 0801 6510000590 851</t>
  </si>
  <si>
    <t>992 0801 6510000590 852</t>
  </si>
  <si>
    <t>992 0801 6510000590 853</t>
  </si>
  <si>
    <t>992 0801 6520000590 111</t>
  </si>
  <si>
    <t>992 0801 6520000590 119</t>
  </si>
  <si>
    <t>992 0801 6520000590 244</t>
  </si>
  <si>
    <t>Иные пенсии, социальные доплаты к пенсиям</t>
  </si>
  <si>
    <t>992 1001 5340040010 312</t>
  </si>
  <si>
    <t>992 1105 6910010440 244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</si>
  <si>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</si>
  <si>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</si>
  <si>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</si>
  <si>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</si>
  <si>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</si>
  <si>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</si>
  <si>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</si>
  <si>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</si>
  <si>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</si>
  <si>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Изменение прочих остатков денежных средств бюджетов</t>
  </si>
  <si>
    <t>992 01050201 10 0000 620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</si>
  <si>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</si>
  <si>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</si>
  <si>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</si>
  <si>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</si>
  <si>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</si>
  <si>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</si>
  <si>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</si>
  <si>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</si>
  <si>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</si>
  <si>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</si>
  <si>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</si>
  <si>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Леонов Е. В.</t>
  </si>
  <si>
    <t>(подпись)</t>
  </si>
  <si>
    <t>(расшифровка подписи)</t>
  </si>
  <si>
    <t>Исполнитель:</t>
  </si>
  <si>
    <t>(должность)</t>
  </si>
  <si>
    <t>992 0104 5310000190 247</t>
  </si>
  <si>
    <t>992 0409 4510115070 247</t>
  </si>
  <si>
    <t>992 0310 5550010490 244</t>
  </si>
  <si>
    <t>992 0310 5510010101 244</t>
  </si>
  <si>
    <t>992 0310 5510020590 244</t>
  </si>
  <si>
    <t>Иные межбюджетные трансферты, передаваемые бюджетам сельских поселений</t>
  </si>
  <si>
    <t>992 0502 6020011200 244</t>
  </si>
  <si>
    <t>992 0801 6510011200 244</t>
  </si>
  <si>
    <t>992 0503 6110010380 244</t>
  </si>
  <si>
    <t>182 10102010 01 1000 110</t>
  </si>
  <si>
    <t>182 10102020 01 1000 110</t>
  </si>
  <si>
    <t>992 0113 5410011200 244</t>
  </si>
  <si>
    <t>992 0104 5310011200 244</t>
  </si>
  <si>
    <t>992 0310 5570020590 244</t>
  </si>
  <si>
    <t>992 0409 4510115070 244</t>
  </si>
  <si>
    <t>992 0801 6510000590 247</t>
  </si>
  <si>
    <t>992 20225555 10 0000 150</t>
  </si>
  <si>
    <t>Субсидии бюджетам сельских поселений на реализацию программ формирования современной городской среды</t>
  </si>
  <si>
    <t>программы 4 шт</t>
  </si>
  <si>
    <t>дороги</t>
  </si>
  <si>
    <t>энергосбережение</t>
  </si>
  <si>
    <t>малое предприн</t>
  </si>
  <si>
    <t>комфортная среда</t>
  </si>
  <si>
    <t>Остаток дорожного фонда</t>
  </si>
  <si>
    <t>код с          38</t>
  </si>
  <si>
    <t>992 0503 6150062980 244</t>
  </si>
  <si>
    <t>факт на 01.04.21 =</t>
  </si>
  <si>
    <t>лимит по  0102+0104</t>
  </si>
  <si>
    <t>4928 тыс руб в год,</t>
  </si>
  <si>
    <t>!</t>
  </si>
  <si>
    <t>расход</t>
  </si>
  <si>
    <t>доходы</t>
  </si>
  <si>
    <t>на начало года</t>
  </si>
  <si>
    <t>остаток дорожного фонда</t>
  </si>
  <si>
    <t>992 0503 3710115550 244</t>
  </si>
  <si>
    <t>ПРИЛОЖЕНИЕ №1</t>
  </si>
  <si>
    <t xml:space="preserve">           Поступление доходов в бюджет</t>
  </si>
  <si>
    <t xml:space="preserve">           Кировского сельского поселения Славянского района</t>
  </si>
  <si>
    <t>Код</t>
  </si>
  <si>
    <t>Наименование доходов</t>
  </si>
  <si>
    <t>сумма</t>
  </si>
  <si>
    <t>1 00 00000 00 0000 000</t>
  </si>
  <si>
    <t>Налоговые и неналоговые доходы</t>
  </si>
  <si>
    <t xml:space="preserve">1 01 02000 01 0000 110 </t>
  </si>
  <si>
    <t>Налог на доходы физических лиц</t>
  </si>
  <si>
    <t xml:space="preserve">1 01 02010 01 0000 110 </t>
  </si>
  <si>
    <t xml:space="preserve">1 01 02020 01 0000 110 </t>
  </si>
  <si>
    <t xml:space="preserve">1 01 02030 01 0000 110 </t>
  </si>
  <si>
    <t xml:space="preserve">1 01 02040 01 0000 110 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</si>
  <si>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</si>
  <si>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</si>
  <si>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</si>
  <si>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</si>
  <si>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</si>
  <si>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</si>
  <si>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1 05 03000 01 0000 110</t>
  </si>
  <si>
    <t>1 05 03010 01 0000 110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</si>
  <si>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</si>
  <si>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</si>
  <si>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</si>
  <si>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</si>
  <si>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</si>
  <si>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1 06 06033 10 0000 110</t>
  </si>
  <si>
    <t>1 06 06043 10 0000 110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</si>
  <si>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</si>
  <si>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</si>
  <si>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</si>
  <si>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</si>
  <si>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1 13 00000 00 0000 130</t>
  </si>
  <si>
    <t>Доходы от оказания платных услуг и компенсации затрат государства</t>
  </si>
  <si>
    <t>1 13 01995 10 0000 130</t>
  </si>
  <si>
    <t>1 13 02995 10 0000 130</t>
  </si>
  <si>
    <t>1 16 00000 00 0000 140</t>
  </si>
  <si>
    <t>Штрафы, санкции, возмещение ущерба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</si>
  <si>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</si>
  <si>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</si>
  <si>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2 00 00000 00 0000 000</t>
  </si>
  <si>
    <t xml:space="preserve">Безвозмездные поступления </t>
  </si>
  <si>
    <t>2 02 15001 10 0000 150</t>
  </si>
  <si>
    <t>2 02 16001 10 0000 150</t>
  </si>
  <si>
    <t>2 02 25555 10 0000 150</t>
  </si>
  <si>
    <t>2 02 29999 10 0000 150</t>
  </si>
  <si>
    <t>2 02 30024 10 0000 150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</si>
  <si>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</si>
  <si>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</si>
  <si>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коммисариаты</t>
  </si>
  <si>
    <t>2 02 40014 10 0000 150</t>
  </si>
  <si>
    <t>Межбюджетные трансферты, передаваемые бюджетам сельских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</si>
  <si>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</si>
  <si>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>Прочие межбюджетные трансферты, передаваемые бюджетам сельских поселений</t>
  </si>
  <si>
    <t>2 07 05030 10 0000 150</t>
  </si>
  <si>
    <t>Всего доходов</t>
  </si>
  <si>
    <t>Заместитель главы по финансово-</t>
  </si>
  <si>
    <t>экономической работе</t>
  </si>
  <si>
    <t xml:space="preserve">Заместитель главы по финансово -                                  </t>
  </si>
  <si>
    <t>Всего расходов</t>
  </si>
  <si>
    <t>01</t>
  </si>
  <si>
    <t>13</t>
  </si>
  <si>
    <t>Обслуживание государственного и муниципального долга</t>
  </si>
  <si>
    <t>00</t>
  </si>
  <si>
    <t>10</t>
  </si>
  <si>
    <t>Пенсионное обеспечение</t>
  </si>
  <si>
    <t>Социальная политика</t>
  </si>
  <si>
    <t>04</t>
  </si>
  <si>
    <t>08</t>
  </si>
  <si>
    <t>Периодическая печать и издания</t>
  </si>
  <si>
    <t>03</t>
  </si>
  <si>
    <t>Телевидение и радиовещание</t>
  </si>
  <si>
    <t>05</t>
  </si>
  <si>
    <t>11</t>
  </si>
  <si>
    <t>Другие вопросы в области физической культуры и спорта</t>
  </si>
  <si>
    <t>Физическая культура и спорт</t>
  </si>
  <si>
    <t xml:space="preserve">Культура </t>
  </si>
  <si>
    <t xml:space="preserve">  </t>
  </si>
  <si>
    <t>Культура и кинематография</t>
  </si>
  <si>
    <t>07</t>
  </si>
  <si>
    <t>Молодежная политика и оздоровление детей</t>
  </si>
  <si>
    <t>Образование</t>
  </si>
  <si>
    <t xml:space="preserve">Благоустройство </t>
  </si>
  <si>
    <t>02</t>
  </si>
  <si>
    <t>Комунальное хозяйство</t>
  </si>
  <si>
    <t>Жилищно-коммунальное хозяйство</t>
  </si>
  <si>
    <t>Жилищное хозяйство</t>
  </si>
  <si>
    <t>12</t>
  </si>
  <si>
    <t>Другие вопросы в области национальной экономики</t>
  </si>
  <si>
    <t>09</t>
  </si>
  <si>
    <t>Дорожное хозяйство (дорожные фонды)</t>
  </si>
  <si>
    <t>Национальная  экономика</t>
  </si>
  <si>
    <t>14</t>
  </si>
  <si>
    <t>Другие вопросы в области национальной безопасности и правоохранительной деятельности</t>
  </si>
  <si>
    <t xml:space="preserve">Обеспечение   пожарной безопасности </t>
  </si>
  <si>
    <t>Обеспечение безопасности людей на водных объектах, охране их жизни и здоровья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</si>
  <si>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</si>
  <si>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правоохранительня  деятельность</t>
  </si>
  <si>
    <t>Мобилизационная и вневойсковая подготовка</t>
  </si>
  <si>
    <t>Национальная оборона</t>
  </si>
  <si>
    <t xml:space="preserve">Другие общегосударственные вопросы </t>
  </si>
  <si>
    <t>Резервные фонды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</si>
  <si>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</si>
  <si>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</si>
  <si>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</si>
  <si>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должностого лица субъекта РФ и муниципального образования</t>
  </si>
  <si>
    <t>Общегосударственные вопросы</t>
  </si>
  <si>
    <t>Функционирование высшего должностного лица</t>
  </si>
  <si>
    <t>Сумма</t>
  </si>
  <si>
    <t>ПР</t>
  </si>
  <si>
    <t>Рз</t>
  </si>
  <si>
    <r>
      <t xml:space="preserve">                                                                                </t>
    </r>
    <r>
      <rPr>
        <sz val="14"/>
        <rFont val="Times New Roman"/>
        <family val="1"/>
        <charset val="204"/>
      </rPr>
      <t>(тыс.руб.)</t>
    </r>
  </si>
  <si>
    <t>бюджетных ассигнований по разделам и подразделам</t>
  </si>
  <si>
    <t>Распределение</t>
  </si>
  <si>
    <t xml:space="preserve">Старший бухгалтер                                                          </t>
  </si>
  <si>
    <t>ПРИЛОЖЕНИЕ №3</t>
  </si>
  <si>
    <t>Кировского сельского поселения</t>
  </si>
  <si>
    <t>Славянского района</t>
  </si>
  <si>
    <t xml:space="preserve">расходов местного бюджета по ведомственной классификации расходов </t>
  </si>
  <si>
    <t xml:space="preserve">                                                                                                                          </t>
  </si>
  <si>
    <t xml:space="preserve"> (руб.)</t>
  </si>
  <si>
    <t>Главный распорядитель / Главный администратор / Наименование бюджетной классификации</t>
  </si>
  <si>
    <t>вед</t>
  </si>
  <si>
    <t>ЦСР</t>
  </si>
  <si>
    <t>ВР</t>
  </si>
  <si>
    <t>Сумма на год</t>
  </si>
  <si>
    <t>Всего</t>
  </si>
  <si>
    <t>Администрация Кировского сельского поселения Славянского района</t>
  </si>
  <si>
    <t>992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</si>
  <si>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</si>
  <si>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высшего должностного лица субъекта Российской Федерации и муниципального образования</t>
  </si>
  <si>
    <t>52 0 00 00000</t>
  </si>
  <si>
    <t>Высшее должностное лицо муниципального образования</t>
  </si>
  <si>
    <t>52 1 00 00000</t>
  </si>
  <si>
    <t>Расходы на обеспечение функций органов местного самоуправления</t>
  </si>
  <si>
    <t>52 1 00 00190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</si>
  <si>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</si>
  <si>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</si>
  <si>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деятельности администрации муниципального образования</t>
  </si>
  <si>
    <t>53 0 00 00000</t>
  </si>
  <si>
    <t xml:space="preserve">Обеспечение функционирования администрации муниципального образования </t>
  </si>
  <si>
    <t>53 1 00 00000</t>
  </si>
  <si>
    <t xml:space="preserve">Расходы на обеспечение функций органов местного самоуправления </t>
  </si>
  <si>
    <t>53 1 00 00190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</si>
  <si>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</si>
  <si>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</si>
  <si>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Иные межбюджетные асигнования</t>
  </si>
  <si>
    <t>800</t>
  </si>
  <si>
    <t>Поддержка мер по обеспечению сбалансированности бюджетов поселений</t>
  </si>
  <si>
    <t>53 1 00 11200</t>
  </si>
  <si>
    <t>244</t>
  </si>
  <si>
    <t>Осуществление отдельных полномочий Российской Федерации и государственных полномочий Краснодарского края</t>
  </si>
  <si>
    <t>53 2 00 00000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</si>
  <si>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</si>
  <si>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53 2 00 60190</t>
  </si>
  <si>
    <t>Обеспечение деятельности контрольно-счетной палаты Славянского района</t>
  </si>
  <si>
    <t>63 0 00 00000</t>
  </si>
  <si>
    <t>Контрольно-счетная палата Славянского района</t>
  </si>
  <si>
    <t>63 2 00 00000</t>
  </si>
  <si>
    <t>63 2 00 00190</t>
  </si>
  <si>
    <t>Обеспечение проведения выборов и референдумов</t>
  </si>
  <si>
    <t>53 6 00 00000</t>
  </si>
  <si>
    <t>Расходы на обеспечение проведения выборов и референдумов</t>
  </si>
  <si>
    <t>53 6 00 10590</t>
  </si>
  <si>
    <t>Иные бюджетные ассигнования</t>
  </si>
  <si>
    <t xml:space="preserve">992 </t>
  </si>
  <si>
    <t xml:space="preserve">01 </t>
  </si>
  <si>
    <t>Финансовое обеспечение непредвиденных расходов</t>
  </si>
  <si>
    <t>53 3 00 00000</t>
  </si>
  <si>
    <t>Резервный фонд администрации муниципального образования</t>
  </si>
  <si>
    <t>53 3 00 20590</t>
  </si>
  <si>
    <t>Другие общегосударственные вопросы</t>
  </si>
  <si>
    <t>Обеспечение хозяйственного обслуживания</t>
  </si>
  <si>
    <t>53 5 00 00000</t>
  </si>
  <si>
    <t>Расходы на обеспечение деятельности муниципальных учреждений</t>
  </si>
  <si>
    <t>53 5 00 00590</t>
  </si>
  <si>
    <t>Управление имуществом муниципального образования</t>
  </si>
  <si>
    <t>54 0 00 00000</t>
  </si>
  <si>
    <t>Мероприятия в рамках управления имуществом муниципального образования</t>
  </si>
  <si>
    <t>54 1 00 00000</t>
  </si>
  <si>
    <t>Управление государственным и муниципальным имуществом, связанное с оценкой недвижимости, признанием прав и регулированием отношений по государственной и муниципальной собственности</t>
  </si>
  <si>
    <t>54 1 00 10020</t>
  </si>
  <si>
    <t xml:space="preserve"> </t>
  </si>
  <si>
    <t>54 1 00 11200</t>
  </si>
  <si>
    <t xml:space="preserve">Национальная оборона </t>
  </si>
  <si>
    <t>Мероприятия по мобилизационной и вневойсковой подготовке</t>
  </si>
  <si>
    <t>51 0 00 00000</t>
  </si>
  <si>
    <t>Первичный воинский учет на территориях, где отсутствуют военные комиссариаты</t>
  </si>
  <si>
    <t>51 1 00 00000</t>
  </si>
  <si>
    <t>Осуществление первичного воинского учета на территориях, где отсутствуют военные комиссариаты</t>
  </si>
  <si>
    <t>51 1 00 51180</t>
  </si>
  <si>
    <t>Национальная безопасность и правоохранительная деятельность</t>
  </si>
  <si>
    <t>Обеспечение безопасности населения</t>
  </si>
  <si>
    <t>55 0 00 00000</t>
  </si>
  <si>
    <t>55 5 00 00000</t>
  </si>
  <si>
    <t>Мероприятия по обеспечению безопасности людей на водных объектах, охране их жизни и здоровья</t>
  </si>
  <si>
    <t>55 5 00 10490</t>
  </si>
  <si>
    <t>Пожарная безопасность поселений</t>
  </si>
  <si>
    <t>55 7 00 00000</t>
  </si>
  <si>
    <t>Мероприятия по пожарной безопасности</t>
  </si>
  <si>
    <t>55 7 00 10390</t>
  </si>
  <si>
    <t>Резервные фонды администрации муниципального образования</t>
  </si>
  <si>
    <t>55 7 00 20590</t>
  </si>
  <si>
    <t>Охрана общественного порядка</t>
  </si>
  <si>
    <t>55 8 00 00000</t>
  </si>
  <si>
    <t>Мероприятия по созданию условий для деятельности добровольных формирований населения по охране общественного порядка</t>
  </si>
  <si>
    <t>55 8 00 10080</t>
  </si>
  <si>
    <t>Национальная экономика</t>
  </si>
  <si>
    <t xml:space="preserve">МП «Развитие сети автомобильных дорог поселения Славянского района»                                  </t>
  </si>
  <si>
    <t>38 0 00 00000</t>
  </si>
  <si>
    <t>Мероприятия по реконструкции , капитальному ремонту автомобильных дорог местного значения в поселении</t>
  </si>
  <si>
    <t>38 1 01 15160</t>
  </si>
  <si>
    <t>Капитальный ремонт и ремонт автомобильных дорог общего  пользования местного значения</t>
  </si>
  <si>
    <t>38 1 01 S2440</t>
  </si>
  <si>
    <t>МП "Энергосбережение и повышение энергетической эффективности"</t>
  </si>
  <si>
    <t>45 0 00 00000</t>
  </si>
  <si>
    <t>Основные мероприятия по энергосбережению и повышению энергетической эффективности</t>
  </si>
  <si>
    <t>45 1 00 00000</t>
  </si>
  <si>
    <t>Обеспечение мероприятий по повышению энергетической эффективности</t>
  </si>
  <si>
    <t>45 1 01 00000</t>
  </si>
  <si>
    <t xml:space="preserve">Реализация мероприятий по повышению энергетической эффективности </t>
  </si>
  <si>
    <t>45 1 01 15070</t>
  </si>
  <si>
    <t>Экономическое развитие и инновационная экономика</t>
  </si>
  <si>
    <t>57 0 00 00000</t>
  </si>
  <si>
    <t>Мероприятия в области дорожного хозяйства (дорожные фонды)</t>
  </si>
  <si>
    <t>57 2 00 00000</t>
  </si>
  <si>
    <t>Строительство, ремонт и содержание автомобильных дорог</t>
  </si>
  <si>
    <t>57 2 00 10150</t>
  </si>
  <si>
    <t>Подпрограмма «Капитальный ремонт и ремонт автомобильных дорог местного значения Прикубанского сельского поселения Славянского района на 2015–2017 годы»</t>
  </si>
  <si>
    <t>57 2 6527</t>
  </si>
  <si>
    <t>000</t>
  </si>
  <si>
    <t>Закупка товаров, работ и услуг для муниципальных нужд</t>
  </si>
  <si>
    <t>МП "Экономическое развитие и инновационная экономика"</t>
  </si>
  <si>
    <t>11 0 00 00000</t>
  </si>
  <si>
    <t xml:space="preserve">Поддержка малого и среднего предпринимательства, включая крестьянские (фермерские) хозяйства </t>
  </si>
  <si>
    <t>11 2 00 00000</t>
  </si>
  <si>
    <t>развитие системы финансовой поддержки субъектов малого и среднего предпринимательства</t>
  </si>
  <si>
    <t>11 2 01 00000</t>
  </si>
  <si>
    <t>реализация мероприятий по организации и проведению конкурсов, выставок товаров, работ и услуг, производимых и оказываемых субъектами малого и среднего предпринимательства в поселении</t>
  </si>
  <si>
    <t>11 2 01 15180</t>
  </si>
  <si>
    <t>Обеспечение реализации функций в области строительства, архитектуры и градостроительства</t>
  </si>
  <si>
    <t>57 4 00 00000</t>
  </si>
  <si>
    <t>57 4 00 00190</t>
  </si>
  <si>
    <t>Коммунальное хозяйство</t>
  </si>
  <si>
    <t>Поддержка коммунального хозяйства</t>
  </si>
  <si>
    <t>60 0 00 00000</t>
  </si>
  <si>
    <t>Водоснабжение населенных пунктов</t>
  </si>
  <si>
    <t>60 2 00 00000</t>
  </si>
  <si>
    <t>Реализация мероприятий по водоснабжению населенных пунктов</t>
  </si>
  <si>
    <t>60 2 00 10270</t>
  </si>
  <si>
    <t>Развитие газификации населенных пунктов</t>
  </si>
  <si>
    <t xml:space="preserve">02 </t>
  </si>
  <si>
    <t>60 3 00 00000</t>
  </si>
  <si>
    <t>Реализация мероприятий по развитию газификации населенных пунктов</t>
  </si>
  <si>
    <t>60 3 00 10280</t>
  </si>
  <si>
    <t>Вопросы в области коммунального хозяйства</t>
  </si>
  <si>
    <t>60 5 00 00000</t>
  </si>
  <si>
    <t>Прочие вопросы в области коммунального хозяйства</t>
  </si>
  <si>
    <t>60 5 00 10300</t>
  </si>
  <si>
    <t>60 2 00 11200</t>
  </si>
  <si>
    <t>Развитие топливно-энергетического комплекса</t>
  </si>
  <si>
    <t>60 7 00 00000</t>
  </si>
  <si>
    <t>Мероприятия по модернизации топливно-энергетического комплекса</t>
  </si>
  <si>
    <t>60 7 00 10780</t>
  </si>
  <si>
    <t>Благоустройство</t>
  </si>
  <si>
    <t>МП "Формирование современной городской среды"</t>
  </si>
  <si>
    <t>Основные мероприятия МП "Формирование современной городской среды"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</si>
  <si>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</si>
  <si>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</si>
  <si>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 xml:space="preserve">Организация благоустройства </t>
  </si>
  <si>
    <t>61 0 00 00000</t>
  </si>
  <si>
    <t>Наружное освещение</t>
  </si>
  <si>
    <t>61 1 00 00000</t>
  </si>
  <si>
    <t>Реализация мероприятий по организации наружного (уличного) освещения</t>
  </si>
  <si>
    <t>61 1 00 10380</t>
  </si>
  <si>
    <t>Организация ритуальных услуг и содержание мест захоронения</t>
  </si>
  <si>
    <t>61 2 00 00000</t>
  </si>
  <si>
    <t>Мероприятия по организации ритуальных услуг и содержание мест захоронения</t>
  </si>
  <si>
    <t>61 2 00 10320</t>
  </si>
  <si>
    <t>Создание условий для массового отдыха жителей поселений и организация благоустройства мест массового отдыха населения</t>
  </si>
  <si>
    <t>61 3 00 00000</t>
  </si>
  <si>
    <t>Мероприятия по созданию условий для массового отдыха жителей поселений и организация благоустройства мест массового отдыха населения</t>
  </si>
  <si>
    <t>61 3 00 10330</t>
  </si>
  <si>
    <t>Организация сбора и вывоза бытовых отходов и мусора</t>
  </si>
  <si>
    <t>61 4 00 00000</t>
  </si>
  <si>
    <t>Мероприятия по организации сбора и вывоза бытовых отходов и мусора</t>
  </si>
  <si>
    <t>61 4 00 10340</t>
  </si>
  <si>
    <t>Организация благоустройства территории поселения</t>
  </si>
  <si>
    <t>61 5 00 00000</t>
  </si>
  <si>
    <t>Мероприятия по организации благоустройства территории поселения</t>
  </si>
  <si>
    <t>61 5 00 10350</t>
  </si>
  <si>
    <t>Дополнительная помощь местным бюджетам для решения социально-значимых вопросов</t>
  </si>
  <si>
    <t>61 5 00 62980</t>
  </si>
  <si>
    <t xml:space="preserve">Молодежная политика </t>
  </si>
  <si>
    <t>Мероприятия в области молодежной политики</t>
  </si>
  <si>
    <t>64 0 00 00000</t>
  </si>
  <si>
    <t>Обеспечение выполнения функций в области молодежной политики и оздоровления детей</t>
  </si>
  <si>
    <t>64 3 00 00000</t>
  </si>
  <si>
    <t>Обеспечение проведения мероприятий для детей и молодежи</t>
  </si>
  <si>
    <t>64 3 00 10460</t>
  </si>
  <si>
    <t>Культура</t>
  </si>
  <si>
    <t>Развитие культуры</t>
  </si>
  <si>
    <t>65 0 00 00000</t>
  </si>
  <si>
    <t>Обеспечение деятельности Домов культуры</t>
  </si>
  <si>
    <t>65 1 00 00000</t>
  </si>
  <si>
    <t>Расходы на обеспечение деятельности (оказание услуг) муниципальных учреждений</t>
  </si>
  <si>
    <t>65 1 00 00590</t>
  </si>
  <si>
    <t>Дополнительная помощь местным бюджетам на решение социально-значимых вопросов местного значения</t>
  </si>
  <si>
    <t>65 1 00 62980</t>
  </si>
  <si>
    <t>65 1 00 11200</t>
  </si>
  <si>
    <t>651 00 11200</t>
  </si>
  <si>
    <t>Иные межбюджетные ассигнования</t>
  </si>
  <si>
    <t>Обеспечение деятельности библиотек при ДК</t>
  </si>
  <si>
    <t>65 2 00 00000</t>
  </si>
  <si>
    <t>65 2 00 00590</t>
  </si>
  <si>
    <t xml:space="preserve">Реализация муниципальных функций, связанных с муниципальным управлением </t>
  </si>
  <si>
    <t>53 4 00 00000</t>
  </si>
  <si>
    <t>Дополнительное материальное обеспечение к пенсии</t>
  </si>
  <si>
    <t>53 4 00 40010</t>
  </si>
  <si>
    <t>Социальное обеспечение и иные выплаты населению</t>
  </si>
  <si>
    <t>300</t>
  </si>
  <si>
    <t>Социальное обеспечение населения</t>
  </si>
  <si>
    <t>Социальная поддержка граждан</t>
  </si>
  <si>
    <t>68 0 00 00000</t>
  </si>
  <si>
    <t>Оказание материальной помощи гражданам</t>
  </si>
  <si>
    <t>68 1 00 00000</t>
  </si>
  <si>
    <t>Социально-экономическая поддержка граждан, оказавшихся в трудной жизненной ситуации</t>
  </si>
  <si>
    <t>68 1 00 10430</t>
  </si>
  <si>
    <t>69 0 00 00000</t>
  </si>
  <si>
    <t xml:space="preserve">Мероприятия в области физической культуры и спорта </t>
  </si>
  <si>
    <t>69 1 00 00000</t>
  </si>
  <si>
    <t>Обеспечение мероприятий в области физической культуры и спорта</t>
  </si>
  <si>
    <t>69 1 00 10440</t>
  </si>
  <si>
    <t>Обслуживание государственного внутреннего и муниципального долга</t>
  </si>
  <si>
    <t>Обеспечение деятельности финансового управления</t>
  </si>
  <si>
    <t>62 0 00 00000</t>
  </si>
  <si>
    <t>Управление муниципальным долгом и муниципальными финансовыми активами</t>
  </si>
  <si>
    <t>62 2 00 00000</t>
  </si>
  <si>
    <t>Процентные платежи по муниципальному долгу муниципального образования</t>
  </si>
  <si>
    <t>62 2 00 10200</t>
  </si>
  <si>
    <t>Обслуживание гсударственного (муниципального) долга</t>
  </si>
  <si>
    <t xml:space="preserve">Заместитель главы по ФЭР                           </t>
  </si>
  <si>
    <t>57 2 00 11200</t>
  </si>
  <si>
    <t>69 1 00 11200</t>
  </si>
  <si>
    <t xml:space="preserve">                                                                     ПРИЛОЖЕНИЕ № 4</t>
  </si>
  <si>
    <t>Объем межбюджетных трансфертов, получаемых из других</t>
  </si>
  <si>
    <t>бюджетов бюджетной системы Российской Федерации</t>
  </si>
  <si>
    <t xml:space="preserve"> Наименование межбюджетного трансферта</t>
  </si>
  <si>
    <t>Сумма, тыс. руб.</t>
  </si>
  <si>
    <t>Дотации бюджетам сельских поселений на выравнивание бюджетной обеспеченности (краевые)</t>
  </si>
  <si>
    <t>Дотации бюджетам сельских поселений на выравнивание бюджетной обеспеченности (районные)</t>
  </si>
  <si>
    <t>Прочие субсидии бюджетам сельских поселений:</t>
  </si>
  <si>
    <t>В т.ч.</t>
  </si>
  <si>
    <t>Строительство, реконструкция, капитальный ремонт и ремонт автомобильных дорог общего пользования местного значения на территории Кировского сельского поселения Славянского района</t>
  </si>
  <si>
    <t>Прочие межбюджетные трансферты , передаваемые бюджетам сельских поселений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</si>
  <si>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</si>
  <si>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№ п/п</t>
  </si>
  <si>
    <t>Заместитель главы по ФЭР                                            С.Е. Меркачева</t>
  </si>
  <si>
    <t>Источники внутреннего финансирования дефицита местного</t>
  </si>
  <si>
    <t>бюджета, перечень статей и видов источников финансирования</t>
  </si>
  <si>
    <t xml:space="preserve">                                    </t>
  </si>
  <si>
    <t xml:space="preserve">                                                                                                              (тыс. рублей)</t>
  </si>
  <si>
    <t>Код бюджетной классификации</t>
  </si>
  <si>
    <t>Наименование</t>
  </si>
  <si>
    <t>000 01 00 00 00 00 0000 000</t>
  </si>
  <si>
    <t>Итого источников  внутреннего финансирования дефицита бюджета</t>
  </si>
  <si>
    <t>в том числе</t>
  </si>
  <si>
    <t>992 01 00 0000 00 0000 000</t>
  </si>
  <si>
    <t>Кредиты кредитных организаций в валюте Российской Федерации</t>
  </si>
  <si>
    <t>992 01 02 0000 10 0000 710</t>
  </si>
  <si>
    <t>Получение кредитов от кредитных организаций бюджетами поселений в валюте Российской Федерации</t>
  </si>
  <si>
    <t>992 01 02 0000 10 0000 810</t>
  </si>
  <si>
    <t>Погашение бюджетами поселений кредитов от кредитных организаций  в валюте Российской Федерации</t>
  </si>
  <si>
    <t>992 01 00 0000 00 0000 800</t>
  </si>
  <si>
    <t>Кредиты от других бюджетов бюджетной системы Российской Федерации</t>
  </si>
  <si>
    <t>992 01 03 0100 10 0000 710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</si>
  <si>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</si>
  <si>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992 01 03 0100 10 0000 810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</si>
  <si>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</si>
  <si>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992 01 05 0000 00 0000 000</t>
  </si>
  <si>
    <t>Изменение остатков средств на счетах по учету средств бюджета</t>
  </si>
  <si>
    <t>992 01 05 0201 10 0000 510</t>
  </si>
  <si>
    <t>Увеличение прочих остатков денежных средств бюджетов поселений</t>
  </si>
  <si>
    <t>992 01 05 0201 10 0000 610</t>
  </si>
  <si>
    <t>Уменьшение прочих остатков денежных средств местного бюджета</t>
  </si>
  <si>
    <t xml:space="preserve">                                                                           ПРИЛОЖЕНИЕ № 5</t>
  </si>
  <si>
    <t>ПРИЛОЖЕНИЕ № 6</t>
  </si>
  <si>
    <t>11 0 00 0000</t>
  </si>
  <si>
    <t>11 2 00 0000</t>
  </si>
  <si>
    <t>Развитие системы финансовой поддержки субъектов малого и среднего предпринимательства</t>
  </si>
  <si>
    <t>11 2 01 0000</t>
  </si>
  <si>
    <t>Реализация мероприятий по организации и проведению конкурсов, выставок товаров, работ и услуг, производимых и оказываемых субъектами малого и среднего предпринимательства в поселении</t>
  </si>
  <si>
    <t>Противодействие коррупции в поселениях Славянского района</t>
  </si>
  <si>
    <t>36 4 00 00000</t>
  </si>
  <si>
    <t>Обеспечение мер по борьбе с коррупцией в поселениях Славянского района</t>
  </si>
  <si>
    <t>36 4 01 00000</t>
  </si>
  <si>
    <t>Организационные меры по формированию механизма противодействия коррупции в поселениях Славянского района</t>
  </si>
  <si>
    <t>36 4 01 15050</t>
  </si>
  <si>
    <t xml:space="preserve"> МП "Комплексное развитие сельских территорий"</t>
  </si>
  <si>
    <t>44 0 00 00000</t>
  </si>
  <si>
    <t>Создание и развитие инфраструктуры на сельских территориях</t>
  </si>
  <si>
    <t>44 1 00 00000</t>
  </si>
  <si>
    <t>Мероприятия по развитию инфраструктуры на сельских территориях</t>
  </si>
  <si>
    <t>44 1 01 00000</t>
  </si>
  <si>
    <t>Обеспечение комплексного развития сельских территорий (организация благоустройства сельских территорий (поселения))</t>
  </si>
  <si>
    <t>44 1 01 L5766</t>
  </si>
  <si>
    <t xml:space="preserve">МП  «Развитие сети автомобильных дорог поселения Славянского района»                                 </t>
  </si>
  <si>
    <t>38 1 01 0000</t>
  </si>
  <si>
    <t>Финансирование обеспечения мероприятий по увеличению автомобильных дорог</t>
  </si>
  <si>
    <t>45 0 00 0000</t>
  </si>
  <si>
    <t xml:space="preserve">Осуществление первичного воинского учета на территориях, где отсутствуют военные комиссариаты </t>
  </si>
  <si>
    <t>Обеспечение проведение выборов и референдумов</t>
  </si>
  <si>
    <t>Обеспечение  безопасности людей на водных объектах, охране их жизни и здоровья</t>
  </si>
  <si>
    <t>55 5 00 0000</t>
  </si>
  <si>
    <t>Резервные фонды муниципального образования</t>
  </si>
  <si>
    <t>Мероприятия в области дорожного хозяйства</t>
  </si>
  <si>
    <t>60 0 00 0000</t>
  </si>
  <si>
    <t xml:space="preserve">Реализация мероприятий по организации наружного  (уличного) освешения </t>
  </si>
  <si>
    <t>Организация благоустройства  территории поселения</t>
  </si>
  <si>
    <t>Заместитель главы по ФЭР</t>
  </si>
  <si>
    <t>Сессия №</t>
  </si>
  <si>
    <t>Дата</t>
  </si>
  <si>
    <t>экономической работе                                                                                     С.Е. Меркачева</t>
  </si>
  <si>
    <t>№</t>
  </si>
  <si>
    <t>ПРИЛОЖЕНИЕ № 2</t>
  </si>
  <si>
    <t>37 1011 5550</t>
  </si>
  <si>
    <t>992 0310 5570011200 244</t>
  </si>
  <si>
    <t>992 0503 6150011200 244</t>
  </si>
  <si>
    <t>992 1105 6910011200 244</t>
  </si>
  <si>
    <t>992 0409 5720011200 244</t>
  </si>
  <si>
    <t>992 11701050 10 0000 180</t>
  </si>
  <si>
    <t>992 0503 6130010300 244</t>
  </si>
  <si>
    <t>Заместителю главы</t>
  </si>
  <si>
    <t>муниципального образования</t>
  </si>
  <si>
    <t>Славянский район, начальнику</t>
  </si>
  <si>
    <t>финансового управления</t>
  </si>
  <si>
    <t>В.П.Пахарь</t>
  </si>
  <si>
    <t>Р/ПР</t>
  </si>
  <si>
    <t>Кцср</t>
  </si>
  <si>
    <t>Квр</t>
  </si>
  <si>
    <t>КЭСР</t>
  </si>
  <si>
    <t>Субкэср</t>
  </si>
  <si>
    <t>ист.фин</t>
  </si>
  <si>
    <t>Направл.</t>
  </si>
  <si>
    <t>Меропр.</t>
  </si>
  <si>
    <t>Тип ср-в</t>
  </si>
  <si>
    <t xml:space="preserve">Тип </t>
  </si>
  <si>
    <t>счета</t>
  </si>
  <si>
    <t>Фин-ия</t>
  </si>
  <si>
    <t>0503</t>
  </si>
  <si>
    <t>Итог</t>
  </si>
  <si>
    <r>
      <t xml:space="preserve"> </t>
    </r>
    <r>
      <rPr>
        <sz val="12"/>
        <rFont val="Times New Roman"/>
        <family val="1"/>
        <charset val="204"/>
      </rPr>
      <t xml:space="preserve">Администрация Кировского сельского поселения просит уточнить роспись по ПБС: </t>
    </r>
  </si>
  <si>
    <r>
      <t xml:space="preserve">№ </t>
    </r>
    <r>
      <rPr>
        <sz val="12"/>
        <color rgb="FF000000"/>
        <rFont val="Times New Roman"/>
        <family val="1"/>
        <charset val="204"/>
      </rPr>
      <t>лицевого</t>
    </r>
  </si>
  <si>
    <t>992 11105035 10 0000 120</t>
  </si>
  <si>
    <t>61 5 00 11200</t>
  </si>
  <si>
    <t>55 7 00 11200</t>
  </si>
  <si>
    <t>992 21960010 10 0000 150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</si>
  <si>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</si>
  <si>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992 0310 5510011200 244</t>
  </si>
  <si>
    <t xml:space="preserve"> 20219999 10 0000 150</t>
  </si>
  <si>
    <t>991 0113 5350000590 24</t>
  </si>
  <si>
    <t>2 19 60010 10 0000 150</t>
  </si>
  <si>
    <t>55 1 00 20590</t>
  </si>
  <si>
    <t>55 1 00 11200</t>
  </si>
  <si>
    <t>на 2022 год</t>
  </si>
  <si>
    <t>Основные мероприятия МП "Комплексное развитие сельских территорий"</t>
  </si>
  <si>
    <t>Федеральный проект МП "Комплексное развитие сельских территорий"</t>
  </si>
  <si>
    <t>"Комплексное развитие сельских территорий"</t>
  </si>
  <si>
    <t>бюджетов Российской Федерации в 2022 году</t>
  </si>
  <si>
    <t>классификации расходов бюджетов на 2022 год</t>
  </si>
  <si>
    <t xml:space="preserve">        в 2022 году</t>
  </si>
  <si>
    <t>дефицита бюджета на 2022 год</t>
  </si>
  <si>
    <t xml:space="preserve">бюджетных ассигнований по целевым статьям (муниципальным программам  Кировского сельского поселения Славянского района  и непрограммным направлениям деятельности), группам видов  расходов классификации расходов бюджета Кировского сельского поселения Славянского района на 2022 год </t>
  </si>
  <si>
    <t xml:space="preserve">экономическим вопросам                                                                </t>
  </si>
  <si>
    <t>01  января 2022</t>
  </si>
  <si>
    <t>41 0 00 00000</t>
  </si>
  <si>
    <t>В.Ф.Терещенко</t>
  </si>
  <si>
    <t>В.Ф Терещенко</t>
  </si>
  <si>
    <t xml:space="preserve">В.Ф .Терещенко </t>
  </si>
  <si>
    <t>В.Ф. Терещенко</t>
  </si>
  <si>
    <t>Заместитель главы по финансосо-экономическим вопросам                                                                                 В.Ф. Терещенко</t>
  </si>
  <si>
    <t xml:space="preserve">В.Ф.Терещенко </t>
  </si>
  <si>
    <t>44101L5766</t>
  </si>
  <si>
    <t>44101S5766</t>
  </si>
  <si>
    <t>Основание: тридцатая сессия четвертого созыва Совета от 25 февраля  2022 года №2</t>
  </si>
  <si>
    <t>44 1 01 S5766</t>
  </si>
  <si>
    <t>992 0503 44101S5766 244</t>
  </si>
  <si>
    <t>41 1 01 S5766</t>
  </si>
  <si>
    <t>25.02.2022 года</t>
  </si>
  <si>
    <t>на 1 марта 2022 г.</t>
  </si>
  <si>
    <t>25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</si>
</sst>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0_ ;[Red]\-#,##0.00\ "/>
    <numFmt numFmtId="167" formatCode="#,##0.00_р_."/>
    <numFmt numFmtId="168" formatCode="[$-F800]dddd\,\ mmmm\ dd\,\ yyyy"/>
    <numFmt numFmtId="169" formatCode="000000"/>
  </numFmts>
  <fonts count="58" x14ac:knownFonts="1">
    <font>
      <sz val="10"/>
      <color indexed="64"/>
      <name val="Arial"/>
      <charset val="1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u/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0"/>
      <name val="Arial Cyr"/>
      <family val="2"/>
      <charset val="204"/>
    </font>
    <font>
      <sz val="14"/>
      <name val="Lucida Sans Unicode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5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12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 Cyr"/>
      <family val="2"/>
      <charset val="204"/>
    </font>
    <font>
      <sz val="25"/>
      <color indexed="64"/>
      <name val="Arial"/>
      <family val="2"/>
      <charset val="204"/>
    </font>
    <font>
      <sz val="12"/>
      <name val="Arial Unicode MS"/>
      <family val="2"/>
      <charset val="204"/>
    </font>
    <font>
      <sz val="8"/>
      <name val="Lucida Sans Unicode"/>
      <family val="2"/>
      <charset val="204"/>
    </font>
    <font>
      <sz val="10"/>
      <name val="Arial Cyr"/>
      <charset val="204"/>
    </font>
    <font>
      <sz val="12"/>
      <color rgb="FF000000"/>
      <name val="Arial Unicode MS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Lucida Sans Unicode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12"/>
      <color indexed="6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0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20" fillId="0" borderId="0"/>
    <xf numFmtId="0" fontId="11" fillId="0" borderId="0"/>
  </cellStyleXfs>
  <cellXfs count="573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NumberFormat="1" applyFont="1"/>
    <xf numFmtId="0" fontId="0" fillId="4" borderId="0" xfId="0" applyNumberFormat="1" applyFill="1"/>
    <xf numFmtId="4" fontId="0" fillId="4" borderId="0" xfId="0" applyNumberFormat="1" applyFill="1"/>
    <xf numFmtId="0" fontId="0" fillId="4" borderId="0" xfId="0" applyFill="1"/>
    <xf numFmtId="0" fontId="7" fillId="4" borderId="0" xfId="0" applyNumberFormat="1" applyFont="1" applyFill="1"/>
    <xf numFmtId="0" fontId="12" fillId="0" borderId="0" xfId="1" applyFont="1" applyAlignment="1">
      <alignment horizontal="right"/>
    </xf>
    <xf numFmtId="0" fontId="12" fillId="0" borderId="0" xfId="1" applyFont="1"/>
    <xf numFmtId="0" fontId="13" fillId="0" borderId="0" xfId="1" applyFont="1"/>
    <xf numFmtId="0" fontId="14" fillId="0" borderId="0" xfId="1" applyFont="1"/>
    <xf numFmtId="0" fontId="16" fillId="0" borderId="0" xfId="1"/>
    <xf numFmtId="0" fontId="13" fillId="0" borderId="11" xfId="1" applyFont="1" applyBorder="1" applyAlignment="1">
      <alignment horizontal="center"/>
    </xf>
    <xf numFmtId="0" fontId="15" fillId="0" borderId="36" xfId="1" applyFont="1" applyBorder="1"/>
    <xf numFmtId="0" fontId="15" fillId="0" borderId="63" xfId="1" applyFont="1" applyBorder="1"/>
    <xf numFmtId="4" fontId="15" fillId="0" borderId="11" xfId="1" applyNumberFormat="1" applyFont="1" applyBorder="1"/>
    <xf numFmtId="0" fontId="17" fillId="0" borderId="0" xfId="1" applyFont="1"/>
    <xf numFmtId="0" fontId="13" fillId="0" borderId="36" xfId="1" applyFont="1" applyBorder="1"/>
    <xf numFmtId="0" fontId="13" fillId="0" borderId="63" xfId="1" applyFont="1" applyBorder="1"/>
    <xf numFmtId="4" fontId="13" fillId="0" borderId="11" xfId="1" applyNumberFormat="1" applyFont="1" applyBorder="1"/>
    <xf numFmtId="0" fontId="15" fillId="0" borderId="37" xfId="1" applyFont="1" applyBorder="1"/>
    <xf numFmtId="0" fontId="13" fillId="0" borderId="37" xfId="1" applyFont="1" applyBorder="1"/>
    <xf numFmtId="4" fontId="13" fillId="0" borderId="11" xfId="1" applyNumberFormat="1" applyFont="1" applyBorder="1" applyAlignment="1">
      <alignment horizontal="right" vertical="center"/>
    </xf>
    <xf numFmtId="0" fontId="13" fillId="0" borderId="0" xfId="1" applyFont="1" applyBorder="1"/>
    <xf numFmtId="0" fontId="13" fillId="0" borderId="0" xfId="1" applyNumberFormat="1" applyFont="1" applyBorder="1" applyAlignment="1">
      <alignment vertical="distributed"/>
    </xf>
    <xf numFmtId="0" fontId="18" fillId="0" borderId="0" xfId="1" applyNumberFormat="1" applyFont="1" applyBorder="1" applyAlignment="1">
      <alignment vertical="distributed"/>
    </xf>
    <xf numFmtId="2" fontId="13" fillId="0" borderId="0" xfId="1" applyNumberFormat="1" applyFont="1" applyBorder="1"/>
    <xf numFmtId="0" fontId="18" fillId="0" borderId="0" xfId="1" applyFont="1"/>
    <xf numFmtId="0" fontId="20" fillId="0" borderId="0" xfId="2"/>
    <xf numFmtId="0" fontId="21" fillId="0" borderId="0" xfId="2" applyFont="1" applyFill="1" applyBorder="1" applyAlignment="1">
      <alignment horizontal="left" vertical="top" wrapText="1"/>
    </xf>
    <xf numFmtId="0" fontId="22" fillId="0" borderId="0" xfId="2" applyNumberFormat="1" applyFont="1" applyBorder="1" applyAlignment="1">
      <alignment horizontal="center"/>
    </xf>
    <xf numFmtId="49" fontId="23" fillId="0" borderId="0" xfId="2" applyNumberFormat="1" applyFont="1" applyBorder="1" applyAlignment="1">
      <alignment horizontal="center"/>
    </xf>
    <xf numFmtId="49" fontId="23" fillId="0" borderId="0" xfId="2" applyNumberFormat="1" applyFont="1" applyBorder="1" applyAlignment="1">
      <alignment horizontal="center" vertical="top" wrapText="1"/>
    </xf>
    <xf numFmtId="49" fontId="23" fillId="0" borderId="0" xfId="2" applyNumberFormat="1" applyFont="1" applyBorder="1" applyAlignment="1">
      <alignment horizontal="center" vertical="center" wrapText="1"/>
    </xf>
    <xf numFmtId="0" fontId="22" fillId="0" borderId="0" xfId="2" applyFont="1" applyBorder="1" applyAlignment="1">
      <alignment horizontal="left" vertical="top" wrapText="1"/>
    </xf>
    <xf numFmtId="165" fontId="24" fillId="0" borderId="0" xfId="2" applyNumberFormat="1" applyFont="1" applyBorder="1"/>
    <xf numFmtId="165" fontId="24" fillId="0" borderId="11" xfId="2" applyNumberFormat="1" applyFont="1" applyFill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 vertical="top" wrapText="1"/>
    </xf>
    <xf numFmtId="49" fontId="23" fillId="0" borderId="1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top" wrapText="1"/>
    </xf>
    <xf numFmtId="165" fontId="23" fillId="4" borderId="11" xfId="2" applyNumberFormat="1" applyFont="1" applyFill="1" applyBorder="1" applyAlignment="1">
      <alignment horizontal="center"/>
    </xf>
    <xf numFmtId="0" fontId="23" fillId="0" borderId="1" xfId="2" applyFont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center" vertical="top" wrapText="1"/>
    </xf>
    <xf numFmtId="49" fontId="22" fillId="0" borderId="1" xfId="2" applyNumberFormat="1" applyFont="1" applyBorder="1" applyAlignment="1">
      <alignment horizontal="center" vertical="center" wrapText="1"/>
    </xf>
    <xf numFmtId="165" fontId="22" fillId="4" borderId="1" xfId="2" applyNumberFormat="1" applyFont="1" applyFill="1" applyBorder="1" applyAlignment="1">
      <alignment horizontal="center"/>
    </xf>
    <xf numFmtId="165" fontId="22" fillId="0" borderId="1" xfId="2" applyNumberFormat="1" applyFont="1" applyFill="1" applyBorder="1" applyAlignment="1">
      <alignment horizontal="center"/>
    </xf>
    <xf numFmtId="165" fontId="23" fillId="4" borderId="1" xfId="2" applyNumberFormat="1" applyFont="1" applyFill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wrapText="1"/>
    </xf>
    <xf numFmtId="49" fontId="23" fillId="0" borderId="1" xfId="2" applyNumberFormat="1" applyFont="1" applyBorder="1" applyAlignment="1">
      <alignment horizontal="center" wrapText="1"/>
    </xf>
    <xf numFmtId="165" fontId="23" fillId="4" borderId="1" xfId="2" applyNumberFormat="1" applyFont="1" applyFill="1" applyBorder="1" applyAlignment="1">
      <alignment horizontal="center"/>
    </xf>
    <xf numFmtId="165" fontId="22" fillId="4" borderId="1" xfId="2" applyNumberFormat="1" applyFont="1" applyFill="1" applyBorder="1" applyAlignment="1">
      <alignment horizontal="center" vertical="center"/>
    </xf>
    <xf numFmtId="165" fontId="22" fillId="0" borderId="1" xfId="2" applyNumberFormat="1" applyFont="1" applyFill="1" applyBorder="1" applyAlignment="1">
      <alignment horizontal="center" vertical="center"/>
    </xf>
    <xf numFmtId="165" fontId="20" fillId="0" borderId="0" xfId="2" applyNumberFormat="1"/>
    <xf numFmtId="165" fontId="22" fillId="4" borderId="24" xfId="2" applyNumberFormat="1" applyFont="1" applyFill="1" applyBorder="1" applyAlignment="1">
      <alignment horizontal="center" vertical="center"/>
    </xf>
    <xf numFmtId="49" fontId="22" fillId="0" borderId="24" xfId="2" applyNumberFormat="1" applyFont="1" applyBorder="1" applyAlignment="1">
      <alignment horizontal="center" vertical="center" wrapText="1"/>
    </xf>
    <xf numFmtId="0" fontId="22" fillId="0" borderId="64" xfId="2" applyFont="1" applyBorder="1" applyAlignment="1">
      <alignment horizontal="left" vertical="top" wrapText="1"/>
    </xf>
    <xf numFmtId="165" fontId="22" fillId="0" borderId="24" xfId="2" applyNumberFormat="1" applyFont="1" applyFill="1" applyBorder="1" applyAlignment="1">
      <alignment horizontal="center" vertical="center"/>
    </xf>
    <xf numFmtId="165" fontId="23" fillId="4" borderId="24" xfId="2" applyNumberFormat="1" applyFont="1" applyFill="1" applyBorder="1" applyAlignment="1">
      <alignment horizontal="center" vertical="center"/>
    </xf>
    <xf numFmtId="0" fontId="20" fillId="0" borderId="0" xfId="2" applyFont="1"/>
    <xf numFmtId="0" fontId="23" fillId="4" borderId="1" xfId="2" applyNumberFormat="1" applyFont="1" applyFill="1" applyBorder="1" applyAlignment="1">
      <alignment horizontal="center" vertical="center"/>
    </xf>
    <xf numFmtId="0" fontId="22" fillId="0" borderId="1" xfId="2" applyNumberFormat="1" applyFont="1" applyBorder="1" applyAlignment="1">
      <alignment horizontal="center" vertical="center"/>
    </xf>
    <xf numFmtId="0" fontId="25" fillId="0" borderId="0" xfId="2" applyFont="1"/>
    <xf numFmtId="0" fontId="22" fillId="0" borderId="1" xfId="2" applyFont="1" applyBorder="1" applyAlignment="1">
      <alignment horizontal="center" vertical="center" wrapText="1"/>
    </xf>
    <xf numFmtId="0" fontId="23" fillId="0" borderId="0" xfId="2" applyNumberFormat="1" applyFont="1" applyBorder="1" applyAlignment="1">
      <alignment horizontal="center"/>
    </xf>
    <xf numFmtId="0" fontId="23" fillId="0" borderId="0" xfId="2" applyFont="1" applyBorder="1" applyAlignment="1">
      <alignment horizontal="left" vertical="top" wrapText="1"/>
    </xf>
    <xf numFmtId="165" fontId="22" fillId="4" borderId="11" xfId="2" applyNumberFormat="1" applyFont="1" applyFill="1" applyBorder="1" applyAlignment="1">
      <alignment horizontal="center" vertical="center"/>
    </xf>
    <xf numFmtId="0" fontId="11" fillId="0" borderId="0" xfId="3" applyFont="1" applyFill="1"/>
    <xf numFmtId="49" fontId="11" fillId="0" borderId="0" xfId="3" applyNumberFormat="1" applyFill="1"/>
    <xf numFmtId="0" fontId="20" fillId="0" borderId="0" xfId="2" applyFill="1"/>
    <xf numFmtId="0" fontId="11" fillId="0" borderId="0" xfId="3"/>
    <xf numFmtId="0" fontId="21" fillId="0" borderId="0" xfId="2" applyFont="1" applyFill="1" applyBorder="1" applyAlignment="1"/>
    <xf numFmtId="0" fontId="28" fillId="0" borderId="0" xfId="2" applyFont="1" applyFill="1" applyBorder="1" applyAlignment="1">
      <alignment horizontal="right"/>
    </xf>
    <xf numFmtId="0" fontId="11" fillId="0" borderId="0" xfId="3" applyFill="1"/>
    <xf numFmtId="0" fontId="22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22" fillId="0" borderId="68" xfId="3" applyNumberFormat="1" applyFont="1" applyFill="1" applyBorder="1" applyAlignment="1" applyProtection="1">
      <alignment horizontal="center" vertical="center" wrapText="1"/>
      <protection hidden="1"/>
    </xf>
    <xf numFmtId="49" fontId="22" fillId="0" borderId="34" xfId="3" applyNumberFormat="1" applyFont="1" applyFill="1" applyBorder="1" applyAlignment="1" applyProtection="1">
      <alignment horizontal="center" vertical="center" wrapText="1"/>
      <protection hidden="1"/>
    </xf>
    <xf numFmtId="3" fontId="22" fillId="0" borderId="69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3" applyNumberFormat="1" applyFont="1" applyFill="1" applyBorder="1" applyAlignment="1" applyProtection="1">
      <alignment horizontal="left" vertical="center" wrapText="1"/>
      <protection hidden="1"/>
    </xf>
    <xf numFmtId="4" fontId="22" fillId="0" borderId="69" xfId="3" applyNumberFormat="1" applyFont="1" applyFill="1" applyBorder="1" applyAlignment="1" applyProtection="1">
      <alignment horizontal="right" vertical="center" wrapText="1"/>
      <protection hidden="1"/>
    </xf>
    <xf numFmtId="0" fontId="22" fillId="5" borderId="1" xfId="3" applyNumberFormat="1" applyFont="1" applyFill="1" applyBorder="1" applyAlignment="1" applyProtection="1">
      <alignment horizontal="left" vertical="top" wrapText="1"/>
      <protection hidden="1"/>
    </xf>
    <xf numFmtId="49" fontId="22" fillId="5" borderId="68" xfId="3" applyNumberFormat="1" applyFont="1" applyFill="1" applyBorder="1" applyAlignment="1" applyProtection="1">
      <alignment horizontal="center" vertical="center"/>
      <protection hidden="1"/>
    </xf>
    <xf numFmtId="49" fontId="22" fillId="5" borderId="34" xfId="3" applyNumberFormat="1" applyFont="1" applyFill="1" applyBorder="1" applyAlignment="1" applyProtection="1">
      <alignment horizontal="center" vertical="center"/>
      <protection hidden="1"/>
    </xf>
    <xf numFmtId="4" fontId="22" fillId="5" borderId="69" xfId="3" applyNumberFormat="1" applyFont="1" applyFill="1" applyBorder="1" applyAlignment="1" applyProtection="1">
      <alignment horizontal="right" vertical="center"/>
      <protection hidden="1"/>
    </xf>
    <xf numFmtId="0" fontId="29" fillId="5" borderId="0" xfId="3" applyFont="1" applyFill="1"/>
    <xf numFmtId="0" fontId="30" fillId="5" borderId="1" xfId="3" applyNumberFormat="1" applyFont="1" applyFill="1" applyBorder="1" applyAlignment="1" applyProtection="1">
      <alignment horizontal="left" vertical="top" wrapText="1"/>
      <protection hidden="1"/>
    </xf>
    <xf numFmtId="49" fontId="30" fillId="5" borderId="68" xfId="3" applyNumberFormat="1" applyFont="1" applyFill="1" applyBorder="1" applyAlignment="1" applyProtection="1">
      <alignment horizontal="center" vertical="center"/>
      <protection hidden="1"/>
    </xf>
    <xf numFmtId="49" fontId="30" fillId="5" borderId="34" xfId="3" applyNumberFormat="1" applyFont="1" applyFill="1" applyBorder="1" applyAlignment="1" applyProtection="1">
      <alignment horizontal="center" vertical="center"/>
      <protection hidden="1"/>
    </xf>
    <xf numFmtId="4" fontId="30" fillId="5" borderId="69" xfId="3" applyNumberFormat="1" applyFont="1" applyFill="1" applyBorder="1" applyAlignment="1" applyProtection="1">
      <alignment horizontal="right" vertical="center"/>
      <protection hidden="1"/>
    </xf>
    <xf numFmtId="0" fontId="31" fillId="5" borderId="0" xfId="3" applyFont="1" applyFill="1"/>
    <xf numFmtId="0" fontId="23" fillId="0" borderId="1" xfId="3" applyNumberFormat="1" applyFont="1" applyFill="1" applyBorder="1" applyAlignment="1" applyProtection="1">
      <alignment horizontal="left" vertical="top" wrapText="1"/>
      <protection hidden="1"/>
    </xf>
    <xf numFmtId="49" fontId="23" fillId="0" borderId="10" xfId="3" applyNumberFormat="1" applyFont="1" applyFill="1" applyBorder="1" applyAlignment="1" applyProtection="1">
      <alignment horizontal="center" vertical="center"/>
      <protection hidden="1"/>
    </xf>
    <xf numFmtId="49" fontId="23" fillId="0" borderId="1" xfId="3" applyNumberFormat="1" applyFont="1" applyFill="1" applyBorder="1" applyAlignment="1" applyProtection="1">
      <alignment horizontal="center" vertical="center"/>
      <protection hidden="1"/>
    </xf>
    <xf numFmtId="4" fontId="23" fillId="0" borderId="71" xfId="3" applyNumberFormat="1" applyFont="1" applyFill="1" applyBorder="1" applyAlignment="1" applyProtection="1">
      <alignment horizontal="right" vertical="center"/>
      <protection hidden="1"/>
    </xf>
    <xf numFmtId="0" fontId="11" fillId="0" borderId="0" xfId="3" applyFont="1"/>
    <xf numFmtId="0" fontId="22" fillId="0" borderId="1" xfId="3" applyNumberFormat="1" applyFont="1" applyFill="1" applyBorder="1" applyAlignment="1" applyProtection="1">
      <alignment horizontal="left" vertical="top" wrapText="1"/>
      <protection hidden="1"/>
    </xf>
    <xf numFmtId="49" fontId="22" fillId="0" borderId="10" xfId="3" applyNumberFormat="1" applyFont="1" applyFill="1" applyBorder="1" applyAlignment="1" applyProtection="1">
      <alignment horizontal="center" vertical="center"/>
      <protection hidden="1"/>
    </xf>
    <xf numFmtId="49" fontId="22" fillId="0" borderId="1" xfId="3" applyNumberFormat="1" applyFont="1" applyFill="1" applyBorder="1" applyAlignment="1" applyProtection="1">
      <alignment horizontal="center" vertical="center"/>
      <protection hidden="1"/>
    </xf>
    <xf numFmtId="4" fontId="22" fillId="0" borderId="71" xfId="3" applyNumberFormat="1" applyFont="1" applyFill="1" applyBorder="1" applyAlignment="1" applyProtection="1">
      <alignment horizontal="right" vertical="center"/>
      <protection hidden="1"/>
    </xf>
    <xf numFmtId="0" fontId="29" fillId="0" borderId="0" xfId="3" applyFont="1" applyFill="1"/>
    <xf numFmtId="0" fontId="29" fillId="0" borderId="0" xfId="3" applyFont="1"/>
    <xf numFmtId="4" fontId="32" fillId="0" borderId="71" xfId="3" applyNumberFormat="1" applyFont="1" applyFill="1" applyBorder="1" applyAlignment="1" applyProtection="1">
      <alignment horizontal="right" vertical="center"/>
      <protection hidden="1"/>
    </xf>
    <xf numFmtId="4" fontId="33" fillId="0" borderId="71" xfId="3" applyNumberFormat="1" applyFont="1" applyFill="1" applyBorder="1" applyAlignment="1" applyProtection="1">
      <alignment horizontal="right" vertical="center"/>
      <protection hidden="1"/>
    </xf>
    <xf numFmtId="0" fontId="23" fillId="0" borderId="24" xfId="3" applyNumberFormat="1" applyFont="1" applyFill="1" applyBorder="1" applyAlignment="1" applyProtection="1">
      <alignment horizontal="left" vertical="top" wrapText="1"/>
      <protection hidden="1"/>
    </xf>
    <xf numFmtId="49" fontId="23" fillId="0" borderId="17" xfId="3" applyNumberFormat="1" applyFont="1" applyFill="1" applyBorder="1" applyAlignment="1" applyProtection="1">
      <alignment horizontal="center" vertical="center"/>
      <protection hidden="1"/>
    </xf>
    <xf numFmtId="49" fontId="23" fillId="0" borderId="24" xfId="3" applyNumberFormat="1" applyFont="1" applyFill="1" applyBorder="1" applyAlignment="1" applyProtection="1">
      <alignment horizontal="center" vertical="center"/>
      <protection hidden="1"/>
    </xf>
    <xf numFmtId="4" fontId="23" fillId="0" borderId="39" xfId="3" applyNumberFormat="1" applyFont="1" applyFill="1" applyBorder="1" applyAlignment="1" applyProtection="1">
      <alignment horizontal="right" vertical="center"/>
      <protection hidden="1"/>
    </xf>
    <xf numFmtId="0" fontId="23" fillId="0" borderId="11" xfId="2" applyFont="1" applyBorder="1" applyAlignment="1">
      <alignment wrapText="1"/>
    </xf>
    <xf numFmtId="49" fontId="23" fillId="0" borderId="11" xfId="3" applyNumberFormat="1" applyFont="1" applyFill="1" applyBorder="1" applyAlignment="1" applyProtection="1">
      <alignment horizontal="center" vertical="center"/>
      <protection hidden="1"/>
    </xf>
    <xf numFmtId="4" fontId="23" fillId="0" borderId="11" xfId="3" applyNumberFormat="1" applyFont="1" applyFill="1" applyBorder="1" applyAlignment="1" applyProtection="1">
      <alignment horizontal="right" vertical="center"/>
      <protection hidden="1"/>
    </xf>
    <xf numFmtId="0" fontId="23" fillId="0" borderId="22" xfId="3" applyNumberFormat="1" applyFont="1" applyFill="1" applyBorder="1" applyAlignment="1" applyProtection="1">
      <alignment horizontal="left" vertical="top" wrapText="1"/>
      <protection hidden="1"/>
    </xf>
    <xf numFmtId="49" fontId="23" fillId="0" borderId="21" xfId="3" applyNumberFormat="1" applyFont="1" applyFill="1" applyBorder="1" applyAlignment="1" applyProtection="1">
      <alignment horizontal="center" vertical="center"/>
      <protection hidden="1"/>
    </xf>
    <xf numFmtId="49" fontId="23" fillId="0" borderId="72" xfId="3" applyNumberFormat="1" applyFont="1" applyFill="1" applyBorder="1" applyAlignment="1" applyProtection="1">
      <alignment horizontal="center" vertical="center"/>
      <protection hidden="1"/>
    </xf>
    <xf numFmtId="4" fontId="23" fillId="0" borderId="73" xfId="3" applyNumberFormat="1" applyFont="1" applyFill="1" applyBorder="1" applyAlignment="1" applyProtection="1">
      <alignment horizontal="right" vertical="center"/>
      <protection hidden="1"/>
    </xf>
    <xf numFmtId="0" fontId="30" fillId="0" borderId="1" xfId="3" applyNumberFormat="1" applyFont="1" applyFill="1" applyBorder="1" applyAlignment="1" applyProtection="1">
      <alignment horizontal="left" vertical="top" wrapText="1"/>
      <protection hidden="1"/>
    </xf>
    <xf numFmtId="49" fontId="30" fillId="0" borderId="68" xfId="3" applyNumberFormat="1" applyFont="1" applyFill="1" applyBorder="1" applyAlignment="1" applyProtection="1">
      <alignment horizontal="center" vertical="center"/>
      <protection hidden="1"/>
    </xf>
    <xf numFmtId="49" fontId="30" fillId="0" borderId="34" xfId="3" applyNumberFormat="1" applyFont="1" applyFill="1" applyBorder="1" applyAlignment="1" applyProtection="1">
      <alignment horizontal="center" vertical="center"/>
      <protection hidden="1"/>
    </xf>
    <xf numFmtId="4" fontId="30" fillId="0" borderId="69" xfId="3" applyNumberFormat="1" applyFont="1" applyFill="1" applyBorder="1" applyAlignment="1" applyProtection="1">
      <alignment horizontal="right" vertical="center"/>
      <protection hidden="1"/>
    </xf>
    <xf numFmtId="0" fontId="31" fillId="0" borderId="0" xfId="3" applyFont="1" applyFill="1"/>
    <xf numFmtId="0" fontId="31" fillId="0" borderId="0" xfId="3" applyFont="1"/>
    <xf numFmtId="49" fontId="22" fillId="0" borderId="74" xfId="3" applyNumberFormat="1" applyFont="1" applyFill="1" applyBorder="1" applyAlignment="1" applyProtection="1">
      <alignment horizontal="center" vertical="center"/>
      <protection hidden="1"/>
    </xf>
    <xf numFmtId="49" fontId="22" fillId="0" borderId="22" xfId="3" applyNumberFormat="1" applyFont="1" applyFill="1" applyBorder="1" applyAlignment="1" applyProtection="1">
      <alignment horizontal="center" vertical="center"/>
      <protection hidden="1"/>
    </xf>
    <xf numFmtId="4" fontId="32" fillId="0" borderId="75" xfId="3" applyNumberFormat="1" applyFont="1" applyFill="1" applyBorder="1" applyAlignment="1" applyProtection="1">
      <alignment horizontal="right" vertical="center"/>
      <protection hidden="1"/>
    </xf>
    <xf numFmtId="0" fontId="23" fillId="0" borderId="1" xfId="2" applyFont="1" applyBorder="1" applyAlignment="1">
      <alignment wrapText="1"/>
    </xf>
    <xf numFmtId="0" fontId="11" fillId="0" borderId="0" xfId="3" applyFont="1" applyFill="1" applyBorder="1"/>
    <xf numFmtId="0" fontId="11" fillId="0" borderId="0" xfId="3" applyFont="1" applyBorder="1"/>
    <xf numFmtId="0" fontId="23" fillId="0" borderId="0" xfId="3" applyNumberFormat="1" applyFont="1" applyFill="1" applyBorder="1" applyAlignment="1" applyProtection="1">
      <alignment horizontal="left" vertical="top" wrapText="1"/>
      <protection hidden="1"/>
    </xf>
    <xf numFmtId="49" fontId="23" fillId="0" borderId="0" xfId="3" applyNumberFormat="1" applyFont="1" applyFill="1" applyBorder="1" applyAlignment="1" applyProtection="1">
      <alignment horizontal="center" vertical="center"/>
      <protection hidden="1"/>
    </xf>
    <xf numFmtId="0" fontId="11" fillId="0" borderId="0" xfId="3" applyBorder="1"/>
    <xf numFmtId="4" fontId="34" fillId="0" borderId="69" xfId="3" applyNumberFormat="1" applyFont="1" applyFill="1" applyBorder="1" applyAlignment="1" applyProtection="1">
      <alignment horizontal="right" vertical="center"/>
      <protection hidden="1"/>
    </xf>
    <xf numFmtId="0" fontId="35" fillId="0" borderId="1" xfId="3" applyNumberFormat="1" applyFont="1" applyFill="1" applyBorder="1" applyAlignment="1" applyProtection="1">
      <alignment horizontal="left" vertical="top" wrapText="1"/>
      <protection hidden="1"/>
    </xf>
    <xf numFmtId="49" fontId="35" fillId="0" borderId="10" xfId="3" applyNumberFormat="1" applyFont="1" applyFill="1" applyBorder="1" applyAlignment="1" applyProtection="1">
      <alignment horizontal="center" vertical="center"/>
      <protection hidden="1"/>
    </xf>
    <xf numFmtId="49" fontId="35" fillId="0" borderId="1" xfId="3" applyNumberFormat="1" applyFont="1" applyFill="1" applyBorder="1" applyAlignment="1" applyProtection="1">
      <alignment horizontal="center" vertical="center"/>
      <protection hidden="1"/>
    </xf>
    <xf numFmtId="4" fontId="35" fillId="0" borderId="71" xfId="3" applyNumberFormat="1" applyFont="1" applyFill="1" applyBorder="1" applyAlignment="1" applyProtection="1">
      <alignment horizontal="right" vertical="center"/>
      <protection hidden="1"/>
    </xf>
    <xf numFmtId="49" fontId="35" fillId="0" borderId="74" xfId="3" applyNumberFormat="1" applyFont="1" applyFill="1" applyBorder="1" applyAlignment="1" applyProtection="1">
      <alignment horizontal="center" vertical="center"/>
      <protection hidden="1"/>
    </xf>
    <xf numFmtId="49" fontId="35" fillId="0" borderId="22" xfId="3" applyNumberFormat="1" applyFont="1" applyFill="1" applyBorder="1" applyAlignment="1" applyProtection="1">
      <alignment horizontal="center" vertical="center"/>
      <protection hidden="1"/>
    </xf>
    <xf numFmtId="4" fontId="35" fillId="0" borderId="75" xfId="3" applyNumberFormat="1" applyFont="1" applyFill="1" applyBorder="1" applyAlignment="1" applyProtection="1">
      <alignment horizontal="right" vertical="center"/>
      <protection hidden="1"/>
    </xf>
    <xf numFmtId="49" fontId="23" fillId="0" borderId="74" xfId="3" applyNumberFormat="1" applyFont="1" applyFill="1" applyBorder="1" applyAlignment="1" applyProtection="1">
      <alignment horizontal="center" vertical="center"/>
      <protection hidden="1"/>
    </xf>
    <xf numFmtId="49" fontId="23" fillId="0" borderId="22" xfId="3" applyNumberFormat="1" applyFont="1" applyFill="1" applyBorder="1" applyAlignment="1" applyProtection="1">
      <alignment horizontal="center" vertical="center"/>
      <protection hidden="1"/>
    </xf>
    <xf numFmtId="0" fontId="23" fillId="0" borderId="74" xfId="3" applyNumberFormat="1" applyFont="1" applyFill="1" applyBorder="1" applyAlignment="1" applyProtection="1">
      <alignment horizontal="left" vertical="top" wrapText="1"/>
      <protection hidden="1"/>
    </xf>
    <xf numFmtId="49" fontId="23" fillId="0" borderId="62" xfId="3" applyNumberFormat="1" applyFont="1" applyFill="1" applyBorder="1" applyAlignment="1" applyProtection="1">
      <alignment horizontal="center" vertical="center"/>
      <protection hidden="1"/>
    </xf>
    <xf numFmtId="49" fontId="23" fillId="0" borderId="76" xfId="3" applyNumberFormat="1" applyFont="1" applyFill="1" applyBorder="1" applyAlignment="1" applyProtection="1">
      <alignment horizontal="center" vertical="center"/>
      <protection hidden="1"/>
    </xf>
    <xf numFmtId="0" fontId="22" fillId="0" borderId="57" xfId="3" applyNumberFormat="1" applyFont="1" applyFill="1" applyBorder="1" applyAlignment="1" applyProtection="1">
      <alignment horizontal="left" vertical="top" wrapText="1"/>
      <protection hidden="1"/>
    </xf>
    <xf numFmtId="49" fontId="22" fillId="0" borderId="77" xfId="3" applyNumberFormat="1" applyFont="1" applyFill="1" applyBorder="1" applyAlignment="1" applyProtection="1">
      <alignment horizontal="center" vertical="center"/>
      <protection hidden="1"/>
    </xf>
    <xf numFmtId="49" fontId="22" fillId="0" borderId="59" xfId="3" applyNumberFormat="1" applyFont="1" applyFill="1" applyBorder="1" applyAlignment="1" applyProtection="1">
      <alignment horizontal="center" vertical="center"/>
      <protection hidden="1"/>
    </xf>
    <xf numFmtId="49" fontId="23" fillId="0" borderId="59" xfId="3" applyNumberFormat="1" applyFont="1" applyFill="1" applyBorder="1" applyAlignment="1" applyProtection="1">
      <alignment horizontal="center" vertical="center"/>
      <protection hidden="1"/>
    </xf>
    <xf numFmtId="4" fontId="32" fillId="0" borderId="78" xfId="3" applyNumberFormat="1" applyFont="1" applyFill="1" applyBorder="1" applyAlignment="1" applyProtection="1">
      <alignment horizontal="right" vertical="center"/>
      <protection hidden="1"/>
    </xf>
    <xf numFmtId="0" fontId="23" fillId="0" borderId="79" xfId="3" applyNumberFormat="1" applyFont="1" applyFill="1" applyBorder="1" applyAlignment="1" applyProtection="1">
      <alignment horizontal="left" vertical="top" wrapText="1"/>
      <protection hidden="1"/>
    </xf>
    <xf numFmtId="4" fontId="33" fillId="0" borderId="80" xfId="3" applyNumberFormat="1" applyFont="1" applyFill="1" applyBorder="1" applyAlignment="1" applyProtection="1">
      <alignment horizontal="right" vertical="center"/>
      <protection hidden="1"/>
    </xf>
    <xf numFmtId="0" fontId="23" fillId="0" borderId="81" xfId="3" applyNumberFormat="1" applyFont="1" applyFill="1" applyBorder="1" applyAlignment="1" applyProtection="1">
      <alignment horizontal="left" vertical="top" wrapText="1"/>
      <protection hidden="1"/>
    </xf>
    <xf numFmtId="49" fontId="23" fillId="0" borderId="82" xfId="3" applyNumberFormat="1" applyFont="1" applyFill="1" applyBorder="1" applyAlignment="1" applyProtection="1">
      <alignment horizontal="center" vertical="center"/>
      <protection hidden="1"/>
    </xf>
    <xf numFmtId="49" fontId="23" fillId="0" borderId="12" xfId="3" applyNumberFormat="1" applyFont="1" applyFill="1" applyBorder="1" applyAlignment="1" applyProtection="1">
      <alignment horizontal="center" vertical="center"/>
      <protection hidden="1"/>
    </xf>
    <xf numFmtId="4" fontId="23" fillId="0" borderId="13" xfId="3" applyNumberFormat="1" applyFont="1" applyFill="1" applyBorder="1" applyAlignment="1" applyProtection="1">
      <alignment horizontal="right" vertical="center"/>
      <protection hidden="1"/>
    </xf>
    <xf numFmtId="0" fontId="23" fillId="0" borderId="83" xfId="3" applyNumberFormat="1" applyFont="1" applyFill="1" applyBorder="1" applyAlignment="1" applyProtection="1">
      <alignment horizontal="left" vertical="top" wrapText="1"/>
      <protection hidden="1"/>
    </xf>
    <xf numFmtId="0" fontId="23" fillId="0" borderId="84" xfId="3" applyNumberFormat="1" applyFont="1" applyFill="1" applyBorder="1" applyAlignment="1" applyProtection="1">
      <alignment horizontal="left" vertical="top" wrapText="1"/>
      <protection hidden="1"/>
    </xf>
    <xf numFmtId="49" fontId="23" fillId="0" borderId="85" xfId="3" applyNumberFormat="1" applyFont="1" applyFill="1" applyBorder="1" applyAlignment="1" applyProtection="1">
      <alignment horizontal="center" vertical="center"/>
      <protection hidden="1"/>
    </xf>
    <xf numFmtId="49" fontId="23" fillId="0" borderId="86" xfId="3" applyNumberFormat="1" applyFont="1" applyFill="1" applyBorder="1" applyAlignment="1" applyProtection="1">
      <alignment horizontal="center" vertical="center"/>
      <protection hidden="1"/>
    </xf>
    <xf numFmtId="4" fontId="23" fillId="0" borderId="87" xfId="3" applyNumberFormat="1" applyFont="1" applyFill="1" applyBorder="1" applyAlignment="1" applyProtection="1">
      <alignment horizontal="right" vertical="center"/>
      <protection hidden="1"/>
    </xf>
    <xf numFmtId="0" fontId="30" fillId="0" borderId="22" xfId="3" applyNumberFormat="1" applyFont="1" applyFill="1" applyBorder="1" applyAlignment="1" applyProtection="1">
      <alignment horizontal="left" vertical="top" wrapText="1"/>
      <protection hidden="1"/>
    </xf>
    <xf numFmtId="49" fontId="30" fillId="0" borderId="88" xfId="3" applyNumberFormat="1" applyFont="1" applyFill="1" applyBorder="1" applyAlignment="1" applyProtection="1">
      <alignment horizontal="center" vertical="center"/>
      <protection hidden="1"/>
    </xf>
    <xf numFmtId="49" fontId="30" fillId="0" borderId="89" xfId="3" applyNumberFormat="1" applyFont="1" applyFill="1" applyBorder="1" applyAlignment="1" applyProtection="1">
      <alignment horizontal="center" vertical="center"/>
      <protection hidden="1"/>
    </xf>
    <xf numFmtId="49" fontId="30" fillId="0" borderId="74" xfId="3" applyNumberFormat="1" applyFont="1" applyFill="1" applyBorder="1" applyAlignment="1" applyProtection="1">
      <alignment horizontal="center" vertical="center"/>
      <protection hidden="1"/>
    </xf>
    <xf numFmtId="49" fontId="30" fillId="0" borderId="22" xfId="3" applyNumberFormat="1" applyFont="1" applyFill="1" applyBorder="1" applyAlignment="1" applyProtection="1">
      <alignment horizontal="center" vertical="center"/>
      <protection hidden="1"/>
    </xf>
    <xf numFmtId="4" fontId="30" fillId="0" borderId="75" xfId="3" applyNumberFormat="1" applyFont="1" applyFill="1" applyBorder="1" applyAlignment="1" applyProtection="1">
      <alignment horizontal="right" vertical="center"/>
      <protection hidden="1"/>
    </xf>
    <xf numFmtId="0" fontId="35" fillId="0" borderId="1" xfId="2" applyFont="1" applyBorder="1" applyAlignment="1">
      <alignment wrapText="1"/>
    </xf>
    <xf numFmtId="4" fontId="22" fillId="0" borderId="75" xfId="3" applyNumberFormat="1" applyFont="1" applyFill="1" applyBorder="1" applyAlignment="1" applyProtection="1">
      <alignment horizontal="right" vertical="center"/>
      <protection hidden="1"/>
    </xf>
    <xf numFmtId="4" fontId="23" fillId="0" borderId="75" xfId="3" applyNumberFormat="1" applyFont="1" applyFill="1" applyBorder="1" applyAlignment="1" applyProtection="1">
      <alignment horizontal="right" vertical="center"/>
      <protection hidden="1"/>
    </xf>
    <xf numFmtId="0" fontId="23" fillId="0" borderId="57" xfId="3" applyNumberFormat="1" applyFont="1" applyFill="1" applyBorder="1" applyAlignment="1" applyProtection="1">
      <alignment horizontal="left" vertical="top" wrapText="1"/>
      <protection hidden="1"/>
    </xf>
    <xf numFmtId="49" fontId="23" fillId="0" borderId="44" xfId="3" applyNumberFormat="1" applyFont="1" applyFill="1" applyBorder="1" applyAlignment="1" applyProtection="1">
      <alignment horizontal="center" vertical="center"/>
      <protection hidden="1"/>
    </xf>
    <xf numFmtId="4" fontId="23" fillId="0" borderId="90" xfId="3" applyNumberFormat="1" applyFont="1" applyFill="1" applyBorder="1" applyAlignment="1" applyProtection="1">
      <alignment horizontal="right" vertical="center"/>
      <protection hidden="1"/>
    </xf>
    <xf numFmtId="0" fontId="23" fillId="0" borderId="91" xfId="3" applyNumberFormat="1" applyFont="1" applyFill="1" applyBorder="1" applyAlignment="1" applyProtection="1">
      <alignment horizontal="left" vertical="top" wrapText="1"/>
      <protection hidden="1"/>
    </xf>
    <xf numFmtId="4" fontId="23" fillId="0" borderId="92" xfId="3" applyNumberFormat="1" applyFont="1" applyFill="1" applyBorder="1" applyAlignment="1" applyProtection="1">
      <alignment horizontal="right" vertical="center"/>
      <protection hidden="1"/>
    </xf>
    <xf numFmtId="49" fontId="23" fillId="0" borderId="36" xfId="3" applyNumberFormat="1" applyFont="1" applyFill="1" applyBorder="1" applyAlignment="1" applyProtection="1">
      <alignment horizontal="center" vertical="center"/>
      <protection hidden="1"/>
    </xf>
    <xf numFmtId="0" fontId="23" fillId="0" borderId="93" xfId="3" applyNumberFormat="1" applyFont="1" applyFill="1" applyBorder="1" applyAlignment="1" applyProtection="1">
      <alignment horizontal="left" vertical="top" wrapText="1"/>
      <protection hidden="1"/>
    </xf>
    <xf numFmtId="0" fontId="23" fillId="0" borderId="94" xfId="3" applyNumberFormat="1" applyFont="1" applyFill="1" applyBorder="1" applyAlignment="1" applyProtection="1">
      <alignment horizontal="left" vertical="top" wrapText="1"/>
      <protection hidden="1"/>
    </xf>
    <xf numFmtId="49" fontId="23" fillId="0" borderId="63" xfId="3" applyNumberFormat="1" applyFont="1" applyFill="1" applyBorder="1" applyAlignment="1" applyProtection="1">
      <alignment horizontal="center" vertical="center"/>
      <protection hidden="1"/>
    </xf>
    <xf numFmtId="0" fontId="23" fillId="0" borderId="48" xfId="3" applyNumberFormat="1" applyFont="1" applyFill="1" applyBorder="1" applyAlignment="1" applyProtection="1">
      <alignment horizontal="left" vertical="top" wrapText="1"/>
      <protection hidden="1"/>
    </xf>
    <xf numFmtId="49" fontId="23" fillId="0" borderId="95" xfId="3" applyNumberFormat="1" applyFont="1" applyFill="1" applyBorder="1" applyAlignment="1" applyProtection="1">
      <alignment horizontal="center" vertical="center"/>
      <protection hidden="1"/>
    </xf>
    <xf numFmtId="49" fontId="23" fillId="0" borderId="50" xfId="3" applyNumberFormat="1" applyFont="1" applyFill="1" applyBorder="1" applyAlignment="1" applyProtection="1">
      <alignment horizontal="center" vertical="center"/>
      <protection hidden="1"/>
    </xf>
    <xf numFmtId="4" fontId="30" fillId="0" borderId="35" xfId="3" applyNumberFormat="1" applyFont="1" applyFill="1" applyBorder="1" applyAlignment="1" applyProtection="1">
      <alignment horizontal="right" vertical="center"/>
      <protection hidden="1"/>
    </xf>
    <xf numFmtId="0" fontId="36" fillId="0" borderId="0" xfId="3" applyFont="1" applyFill="1"/>
    <xf numFmtId="0" fontId="36" fillId="0" borderId="0" xfId="3" applyFont="1"/>
    <xf numFmtId="0" fontId="23" fillId="0" borderId="1" xfId="3" applyNumberFormat="1" applyFont="1" applyFill="1" applyBorder="1" applyAlignment="1" applyProtection="1">
      <alignment horizontal="left" vertical="center" wrapText="1"/>
      <protection hidden="1"/>
    </xf>
    <xf numFmtId="0" fontId="35" fillId="0" borderId="1" xfId="3" applyNumberFormat="1" applyFont="1" applyFill="1" applyBorder="1" applyAlignment="1" applyProtection="1">
      <alignment horizontal="left" vertical="center" wrapText="1"/>
      <protection hidden="1"/>
    </xf>
    <xf numFmtId="0" fontId="23" fillId="0" borderId="1" xfId="2" applyFont="1" applyBorder="1" applyAlignment="1">
      <alignment horizontal="justify" vertical="top" wrapText="1"/>
    </xf>
    <xf numFmtId="166" fontId="23" fillId="0" borderId="1" xfId="3" applyNumberFormat="1" applyFont="1" applyFill="1" applyBorder="1" applyAlignment="1" applyProtection="1">
      <alignment horizontal="center" vertical="center"/>
      <protection hidden="1"/>
    </xf>
    <xf numFmtId="0" fontId="11" fillId="0" borderId="0" xfId="3" applyFill="1" applyBorder="1"/>
    <xf numFmtId="0" fontId="23" fillId="0" borderId="5" xfId="3" applyNumberFormat="1" applyFont="1" applyFill="1" applyBorder="1" applyAlignment="1" applyProtection="1">
      <alignment horizontal="left" vertical="top" wrapText="1"/>
      <protection hidden="1"/>
    </xf>
    <xf numFmtId="49" fontId="22" fillId="0" borderId="70" xfId="3" applyNumberFormat="1" applyFont="1" applyFill="1" applyBorder="1" applyAlignment="1" applyProtection="1">
      <alignment horizontal="center" vertical="center"/>
      <protection hidden="1"/>
    </xf>
    <xf numFmtId="49" fontId="22" fillId="0" borderId="31" xfId="3" applyNumberFormat="1" applyFont="1" applyFill="1" applyBorder="1" applyAlignment="1" applyProtection="1">
      <alignment horizontal="center" vertical="center"/>
      <protection hidden="1"/>
    </xf>
    <xf numFmtId="4" fontId="23" fillId="0" borderId="32" xfId="3" applyNumberFormat="1" applyFont="1" applyFill="1" applyBorder="1" applyAlignment="1" applyProtection="1">
      <alignment horizontal="right" vertical="center"/>
      <protection hidden="1"/>
    </xf>
    <xf numFmtId="49" fontId="23" fillId="0" borderId="26" xfId="3" applyNumberFormat="1" applyFont="1" applyFill="1" applyBorder="1" applyAlignment="1" applyProtection="1">
      <alignment horizontal="center" vertical="center"/>
      <protection hidden="1"/>
    </xf>
    <xf numFmtId="49" fontId="23" fillId="0" borderId="27" xfId="3" applyNumberFormat="1" applyFont="1" applyFill="1" applyBorder="1" applyAlignment="1" applyProtection="1">
      <alignment horizontal="center" vertical="center"/>
      <protection hidden="1"/>
    </xf>
    <xf numFmtId="0" fontId="23" fillId="0" borderId="11" xfId="3" applyNumberFormat="1" applyFont="1" applyFill="1" applyBorder="1" applyAlignment="1" applyProtection="1">
      <alignment horizontal="left" vertical="top" wrapText="1"/>
      <protection hidden="1"/>
    </xf>
    <xf numFmtId="0" fontId="23" fillId="0" borderId="0" xfId="2" applyFont="1"/>
    <xf numFmtId="4" fontId="11" fillId="0" borderId="0" xfId="3" applyNumberFormat="1" applyFill="1"/>
    <xf numFmtId="49" fontId="30" fillId="0" borderId="10" xfId="3" applyNumberFormat="1" applyFont="1" applyFill="1" applyBorder="1" applyAlignment="1" applyProtection="1">
      <alignment horizontal="center" vertical="center"/>
      <protection hidden="1"/>
    </xf>
    <xf numFmtId="49" fontId="30" fillId="0" borderId="1" xfId="3" applyNumberFormat="1" applyFont="1" applyFill="1" applyBorder="1" applyAlignment="1" applyProtection="1">
      <alignment horizontal="center" vertical="center"/>
      <protection hidden="1"/>
    </xf>
    <xf numFmtId="4" fontId="30" fillId="0" borderId="71" xfId="3" applyNumberFormat="1" applyFont="1" applyFill="1" applyBorder="1" applyAlignment="1" applyProtection="1">
      <alignment horizontal="right" vertical="center"/>
      <protection hidden="1"/>
    </xf>
    <xf numFmtId="49" fontId="35" fillId="0" borderId="17" xfId="3" applyNumberFormat="1" applyFont="1" applyFill="1" applyBorder="1" applyAlignment="1" applyProtection="1">
      <alignment horizontal="center" vertical="center"/>
      <protection hidden="1"/>
    </xf>
    <xf numFmtId="49" fontId="35" fillId="0" borderId="24" xfId="3" applyNumberFormat="1" applyFont="1" applyFill="1" applyBorder="1" applyAlignment="1" applyProtection="1">
      <alignment horizontal="center" vertical="center"/>
      <protection hidden="1"/>
    </xf>
    <xf numFmtId="4" fontId="35" fillId="0" borderId="35" xfId="3" applyNumberFormat="1" applyFont="1" applyFill="1" applyBorder="1" applyAlignment="1" applyProtection="1">
      <alignment horizontal="right" vertical="center"/>
      <protection hidden="1"/>
    </xf>
    <xf numFmtId="0" fontId="23" fillId="0" borderId="1" xfId="2" applyFont="1" applyBorder="1"/>
    <xf numFmtId="4" fontId="30" fillId="0" borderId="32" xfId="3" applyNumberFormat="1" applyFont="1" applyFill="1" applyBorder="1" applyAlignment="1" applyProtection="1">
      <alignment horizontal="right" vertical="center"/>
      <protection hidden="1"/>
    </xf>
    <xf numFmtId="0" fontId="35" fillId="0" borderId="1" xfId="2" applyFont="1" applyBorder="1"/>
    <xf numFmtId="0" fontId="30" fillId="0" borderId="1" xfId="2" applyFont="1" applyBorder="1" applyAlignment="1">
      <alignment horizontal="justify" vertical="top"/>
    </xf>
    <xf numFmtId="4" fontId="22" fillId="0" borderId="32" xfId="3" applyNumberFormat="1" applyFont="1" applyFill="1" applyBorder="1" applyAlignment="1" applyProtection="1">
      <alignment horizontal="right" vertical="center"/>
      <protection hidden="1"/>
    </xf>
    <xf numFmtId="0" fontId="23" fillId="0" borderId="1" xfId="2" applyFont="1" applyBorder="1" applyAlignment="1">
      <alignment horizontal="justify" vertical="top"/>
    </xf>
    <xf numFmtId="4" fontId="23" fillId="0" borderId="29" xfId="3" applyNumberFormat="1" applyFont="1" applyFill="1" applyBorder="1" applyAlignment="1" applyProtection="1">
      <alignment horizontal="right" vertical="center"/>
      <protection hidden="1"/>
    </xf>
    <xf numFmtId="0" fontId="21" fillId="0" borderId="0" xfId="3" applyFont="1" applyFill="1"/>
    <xf numFmtId="0" fontId="37" fillId="0" borderId="0" xfId="3" applyNumberFormat="1" applyFont="1" applyFill="1" applyAlignment="1" applyProtection="1">
      <protection hidden="1"/>
    </xf>
    <xf numFmtId="49" fontId="37" fillId="0" borderId="0" xfId="3" applyNumberFormat="1" applyFont="1" applyFill="1" applyAlignment="1" applyProtection="1">
      <protection hidden="1"/>
    </xf>
    <xf numFmtId="4" fontId="38" fillId="0" borderId="0" xfId="3" applyNumberFormat="1" applyFont="1" applyFill="1" applyAlignment="1" applyProtection="1">
      <protection hidden="1"/>
    </xf>
    <xf numFmtId="0" fontId="21" fillId="0" borderId="0" xfId="2" applyFont="1" applyAlignment="1"/>
    <xf numFmtId="0" fontId="21" fillId="0" borderId="0" xfId="2" applyFont="1" applyAlignment="1">
      <alignment horizontal="right"/>
    </xf>
    <xf numFmtId="49" fontId="21" fillId="0" borderId="0" xfId="3" applyNumberFormat="1" applyFont="1" applyFill="1"/>
    <xf numFmtId="4" fontId="21" fillId="0" borderId="0" xfId="3" applyNumberFormat="1" applyFont="1" applyFill="1" applyAlignment="1">
      <alignment horizontal="right"/>
    </xf>
    <xf numFmtId="4" fontId="11" fillId="0" borderId="0" xfId="3" applyNumberFormat="1" applyFont="1" applyFill="1"/>
    <xf numFmtId="4" fontId="11" fillId="0" borderId="0" xfId="3" applyNumberFormat="1" applyFont="1"/>
    <xf numFmtId="4" fontId="36" fillId="0" borderId="0" xfId="3" applyNumberFormat="1" applyFont="1"/>
    <xf numFmtId="4" fontId="29" fillId="0" borderId="0" xfId="3" applyNumberFormat="1" applyFont="1"/>
    <xf numFmtId="4" fontId="29" fillId="5" borderId="0" xfId="3" applyNumberFormat="1" applyFont="1" applyFill="1"/>
    <xf numFmtId="4" fontId="11" fillId="0" borderId="0" xfId="3" applyNumberFormat="1"/>
    <xf numFmtId="0" fontId="39" fillId="0" borderId="0" xfId="0" applyFont="1"/>
    <xf numFmtId="0" fontId="40" fillId="0" borderId="0" xfId="0" applyFont="1"/>
    <xf numFmtId="0" fontId="39" fillId="0" borderId="11" xfId="0" applyFont="1" applyBorder="1" applyAlignment="1">
      <alignment vertical="top" wrapText="1"/>
    </xf>
    <xf numFmtId="0" fontId="39" fillId="0" borderId="11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top" wrapText="1"/>
    </xf>
    <xf numFmtId="164" fontId="39" fillId="0" borderId="11" xfId="0" applyNumberFormat="1" applyFont="1" applyBorder="1" applyAlignment="1">
      <alignment horizontal="right" vertical="center" wrapText="1"/>
    </xf>
    <xf numFmtId="164" fontId="39" fillId="0" borderId="11" xfId="0" applyNumberFormat="1" applyFont="1" applyBorder="1" applyAlignment="1">
      <alignment horizontal="right" vertical="center"/>
    </xf>
    <xf numFmtId="0" fontId="39" fillId="0" borderId="0" xfId="0" applyFont="1" applyAlignment="1">
      <alignment horizontal="center"/>
    </xf>
    <xf numFmtId="0" fontId="43" fillId="0" borderId="0" xfId="0" applyFont="1"/>
    <xf numFmtId="0" fontId="39" fillId="0" borderId="11" xfId="0" applyFont="1" applyBorder="1" applyAlignment="1">
      <alignment horizontal="center" wrapText="1"/>
    </xf>
    <xf numFmtId="0" fontId="41" fillId="0" borderId="11" xfId="0" applyFont="1" applyBorder="1" applyAlignment="1">
      <alignment vertical="top" wrapText="1"/>
    </xf>
    <xf numFmtId="167" fontId="41" fillId="0" borderId="11" xfId="0" applyNumberFormat="1" applyFont="1" applyBorder="1" applyAlignment="1">
      <alignment horizontal="right" vertical="center" wrapText="1"/>
    </xf>
    <xf numFmtId="167" fontId="39" fillId="0" borderId="11" xfId="0" applyNumberFormat="1" applyFont="1" applyBorder="1" applyAlignment="1">
      <alignment horizontal="right" vertical="center" wrapText="1"/>
    </xf>
    <xf numFmtId="0" fontId="22" fillId="0" borderId="24" xfId="3" applyNumberFormat="1" applyFont="1" applyFill="1" applyBorder="1" applyAlignment="1" applyProtection="1">
      <alignment horizontal="center" vertical="center" wrapText="1"/>
      <protection hidden="1"/>
    </xf>
    <xf numFmtId="49" fontId="22" fillId="0" borderId="99" xfId="3" applyNumberFormat="1" applyFont="1" applyFill="1" applyBorder="1" applyAlignment="1" applyProtection="1">
      <alignment horizontal="center" vertical="center" wrapText="1"/>
      <protection hidden="1"/>
    </xf>
    <xf numFmtId="49" fontId="22" fillId="0" borderId="82" xfId="3" applyNumberFormat="1" applyFont="1" applyFill="1" applyBorder="1" applyAlignment="1" applyProtection="1">
      <alignment horizontal="center" vertical="center" wrapText="1"/>
      <protection hidden="1"/>
    </xf>
    <xf numFmtId="3" fontId="22" fillId="0" borderId="100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11" xfId="3" applyNumberFormat="1" applyFont="1" applyFill="1" applyBorder="1" applyAlignment="1" applyProtection="1">
      <alignment horizontal="left" vertical="center" wrapText="1"/>
      <protection hidden="1"/>
    </xf>
    <xf numFmtId="49" fontId="23" fillId="0" borderId="11" xfId="3" applyNumberFormat="1" applyFont="1" applyFill="1" applyBorder="1" applyAlignment="1" applyProtection="1">
      <alignment horizontal="center" vertical="center" wrapText="1"/>
      <protection hidden="1"/>
    </xf>
    <xf numFmtId="4" fontId="22" fillId="0" borderId="11" xfId="3" applyNumberFormat="1" applyFont="1" applyFill="1" applyBorder="1" applyAlignment="1" applyProtection="1">
      <alignment horizontal="right" vertical="center" wrapText="1"/>
      <protection hidden="1"/>
    </xf>
    <xf numFmtId="49" fontId="22" fillId="0" borderId="5" xfId="3" applyNumberFormat="1" applyFont="1" applyFill="1" applyBorder="1" applyAlignment="1" applyProtection="1">
      <alignment horizontal="center" vertical="center"/>
      <protection hidden="1"/>
    </xf>
    <xf numFmtId="49" fontId="22" fillId="0" borderId="11" xfId="3" applyNumberFormat="1" applyFont="1" applyFill="1" applyBorder="1" applyAlignment="1" applyProtection="1">
      <alignment horizontal="center" vertical="center"/>
      <protection hidden="1"/>
    </xf>
    <xf numFmtId="4" fontId="22" fillId="0" borderId="11" xfId="3" applyNumberFormat="1" applyFont="1" applyFill="1" applyBorder="1" applyAlignment="1" applyProtection="1">
      <alignment horizontal="right" vertical="center"/>
      <protection hidden="1"/>
    </xf>
    <xf numFmtId="49" fontId="23" fillId="0" borderId="5" xfId="3" applyNumberFormat="1" applyFont="1" applyFill="1" applyBorder="1" applyAlignment="1" applyProtection="1">
      <alignment horizontal="center" vertical="center"/>
      <protection hidden="1"/>
    </xf>
    <xf numFmtId="4" fontId="23" fillId="0" borderId="12" xfId="3" applyNumberFormat="1" applyFont="1" applyFill="1" applyBorder="1" applyAlignment="1" applyProtection="1">
      <alignment horizontal="right" vertical="center"/>
      <protection hidden="1"/>
    </xf>
    <xf numFmtId="0" fontId="22" fillId="0" borderId="11" xfId="3" applyNumberFormat="1" applyFont="1" applyFill="1" applyBorder="1" applyAlignment="1" applyProtection="1">
      <alignment horizontal="left" vertical="top" wrapText="1"/>
      <protection hidden="1"/>
    </xf>
    <xf numFmtId="49" fontId="23" fillId="0" borderId="101" xfId="3" applyNumberFormat="1" applyFont="1" applyFill="1" applyBorder="1" applyAlignment="1" applyProtection="1">
      <alignment horizontal="center" vertical="center"/>
      <protection hidden="1"/>
    </xf>
    <xf numFmtId="4" fontId="23" fillId="0" borderId="101" xfId="3" applyNumberFormat="1" applyFont="1" applyFill="1" applyBorder="1" applyAlignment="1" applyProtection="1">
      <alignment horizontal="right" vertical="center"/>
      <protection hidden="1"/>
    </xf>
    <xf numFmtId="49" fontId="22" fillId="0" borderId="76" xfId="3" applyNumberFormat="1" applyFont="1" applyFill="1" applyBorder="1" applyAlignment="1" applyProtection="1">
      <alignment horizontal="center" vertical="center"/>
      <protection hidden="1"/>
    </xf>
    <xf numFmtId="4" fontId="33" fillId="0" borderId="11" xfId="3" applyNumberFormat="1" applyFont="1" applyFill="1" applyBorder="1" applyAlignment="1" applyProtection="1">
      <alignment horizontal="right" vertical="center"/>
      <protection hidden="1"/>
    </xf>
    <xf numFmtId="0" fontId="22" fillId="0" borderId="1" xfId="2" applyFont="1" applyBorder="1" applyAlignment="1">
      <alignment wrapText="1"/>
    </xf>
    <xf numFmtId="4" fontId="32" fillId="0" borderId="11" xfId="3" applyNumberFormat="1" applyFont="1" applyFill="1" applyBorder="1" applyAlignment="1" applyProtection="1">
      <alignment horizontal="right" vertical="center"/>
      <protection hidden="1"/>
    </xf>
    <xf numFmtId="49" fontId="35" fillId="0" borderId="11" xfId="3" applyNumberFormat="1" applyFont="1" applyFill="1" applyBorder="1" applyAlignment="1" applyProtection="1">
      <alignment horizontal="center" vertical="center"/>
      <protection hidden="1"/>
    </xf>
    <xf numFmtId="0" fontId="22" fillId="0" borderId="1" xfId="2" applyFont="1" applyBorder="1" applyAlignment="1">
      <alignment horizontal="justify" vertical="top" wrapText="1"/>
    </xf>
    <xf numFmtId="0" fontId="22" fillId="0" borderId="1" xfId="2" applyFont="1" applyBorder="1" applyAlignment="1">
      <alignment horizontal="justify" vertical="top"/>
    </xf>
    <xf numFmtId="49" fontId="23" fillId="0" borderId="38" xfId="3" applyNumberFormat="1" applyFont="1" applyFill="1" applyBorder="1" applyAlignment="1" applyProtection="1">
      <alignment horizontal="center" vertical="center"/>
      <protection hidden="1"/>
    </xf>
    <xf numFmtId="49" fontId="23" fillId="0" borderId="64" xfId="3" applyNumberFormat="1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/>
    <xf numFmtId="0" fontId="22" fillId="0" borderId="1" xfId="2" applyFont="1" applyBorder="1"/>
    <xf numFmtId="0" fontId="23" fillId="0" borderId="11" xfId="3" applyNumberFormat="1" applyFont="1" applyFill="1" applyBorder="1" applyAlignment="1" applyProtection="1">
      <alignment horizontal="left" vertical="center" wrapText="1"/>
      <protection hidden="1"/>
    </xf>
    <xf numFmtId="0" fontId="44" fillId="0" borderId="0" xfId="3" applyFont="1" applyFill="1" applyProtection="1">
      <protection hidden="1"/>
    </xf>
    <xf numFmtId="49" fontId="44" fillId="0" borderId="0" xfId="3" applyNumberFormat="1" applyFont="1" applyFill="1" applyProtection="1">
      <protection hidden="1"/>
    </xf>
    <xf numFmtId="4" fontId="44" fillId="0" borderId="0" xfId="3" applyNumberFormat="1" applyFont="1" applyFill="1" applyProtection="1">
      <protection hidden="1"/>
    </xf>
    <xf numFmtId="0" fontId="21" fillId="0" borderId="0" xfId="2" applyFont="1" applyBorder="1" applyAlignment="1">
      <alignment horizontal="left"/>
    </xf>
    <xf numFmtId="0" fontId="20" fillId="0" borderId="0" xfId="2" applyFont="1" applyFill="1"/>
    <xf numFmtId="0" fontId="21" fillId="0" borderId="0" xfId="2" applyFont="1" applyFill="1" applyAlignment="1">
      <alignment horizontal="right"/>
    </xf>
    <xf numFmtId="0" fontId="45" fillId="0" borderId="0" xfId="0" applyFont="1"/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right" vertical="center"/>
    </xf>
    <xf numFmtId="0" fontId="39" fillId="0" borderId="0" xfId="0" applyFont="1"/>
    <xf numFmtId="4" fontId="20" fillId="0" borderId="0" xfId="2" applyNumberFormat="1"/>
    <xf numFmtId="4" fontId="11" fillId="0" borderId="0" xfId="3" applyNumberFormat="1" applyBorder="1"/>
    <xf numFmtId="14" fontId="45" fillId="0" borderId="0" xfId="0" applyNumberFormat="1" applyFont="1"/>
    <xf numFmtId="168" fontId="45" fillId="0" borderId="0" xfId="0" applyNumberFormat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3" fillId="0" borderId="0" xfId="2" applyFont="1" applyBorder="1" applyAlignment="1">
      <alignment vertical="top" wrapText="1"/>
    </xf>
    <xf numFmtId="0" fontId="23" fillId="0" borderId="0" xfId="2" applyFont="1" applyBorder="1" applyAlignment="1"/>
    <xf numFmtId="4" fontId="29" fillId="0" borderId="0" xfId="3" applyNumberFormat="1" applyFont="1" applyFill="1"/>
    <xf numFmtId="4" fontId="31" fillId="0" borderId="0" xfId="3" applyNumberFormat="1" applyFont="1" applyFill="1"/>
    <xf numFmtId="49" fontId="22" fillId="6" borderId="70" xfId="3" applyNumberFormat="1" applyFont="1" applyFill="1" applyBorder="1" applyAlignment="1" applyProtection="1">
      <alignment horizontal="center" vertical="center"/>
      <protection hidden="1"/>
    </xf>
    <xf numFmtId="49" fontId="22" fillId="6" borderId="31" xfId="3" applyNumberFormat="1" applyFont="1" applyFill="1" applyBorder="1" applyAlignment="1" applyProtection="1">
      <alignment horizontal="center" vertical="center"/>
      <protection hidden="1"/>
    </xf>
    <xf numFmtId="4" fontId="32" fillId="6" borderId="32" xfId="3" applyNumberFormat="1" applyFont="1" applyFill="1" applyBorder="1" applyAlignment="1" applyProtection="1">
      <alignment horizontal="right" vertical="center"/>
      <protection hidden="1"/>
    </xf>
    <xf numFmtId="49" fontId="23" fillId="4" borderId="10" xfId="3" applyNumberFormat="1" applyFont="1" applyFill="1" applyBorder="1" applyAlignment="1" applyProtection="1">
      <alignment horizontal="center" vertical="center"/>
      <protection hidden="1"/>
    </xf>
    <xf numFmtId="49" fontId="23" fillId="4" borderId="1" xfId="3" applyNumberFormat="1" applyFont="1" applyFill="1" applyBorder="1" applyAlignment="1" applyProtection="1">
      <alignment horizontal="center" vertical="center"/>
      <protection hidden="1"/>
    </xf>
    <xf numFmtId="4" fontId="23" fillId="4" borderId="71" xfId="3" applyNumberFormat="1" applyFont="1" applyFill="1" applyBorder="1" applyAlignment="1" applyProtection="1">
      <alignment horizontal="right" vertical="center"/>
      <protection hidden="1"/>
    </xf>
    <xf numFmtId="49" fontId="22" fillId="4" borderId="10" xfId="3" applyNumberFormat="1" applyFont="1" applyFill="1" applyBorder="1" applyAlignment="1" applyProtection="1">
      <alignment horizontal="center" vertical="center"/>
      <protection hidden="1"/>
    </xf>
    <xf numFmtId="49" fontId="22" fillId="4" borderId="1" xfId="3" applyNumberFormat="1" applyFont="1" applyFill="1" applyBorder="1" applyAlignment="1" applyProtection="1">
      <alignment horizontal="center" vertical="center"/>
      <protection hidden="1"/>
    </xf>
    <xf numFmtId="4" fontId="22" fillId="4" borderId="71" xfId="3" applyNumberFormat="1" applyFont="1" applyFill="1" applyBorder="1" applyAlignment="1" applyProtection="1">
      <alignment horizontal="right" vertical="center"/>
      <protection hidden="1"/>
    </xf>
    <xf numFmtId="4" fontId="32" fillId="4" borderId="71" xfId="3" applyNumberFormat="1" applyFont="1" applyFill="1" applyBorder="1" applyAlignment="1" applyProtection="1">
      <alignment horizontal="right" vertical="center"/>
      <protection hidden="1"/>
    </xf>
    <xf numFmtId="4" fontId="33" fillId="4" borderId="71" xfId="3" applyNumberFormat="1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46" fillId="0" borderId="0" xfId="0" applyFont="1" applyFill="1" applyBorder="1" applyAlignment="1">
      <alignment horizontal="left"/>
    </xf>
    <xf numFmtId="0" fontId="47" fillId="0" borderId="0" xfId="0" applyFont="1" applyFill="1" applyBorder="1" applyAlignment="1"/>
    <xf numFmtId="0" fontId="54" fillId="0" borderId="11" xfId="0" applyFont="1" applyFill="1" applyBorder="1"/>
    <xf numFmtId="49" fontId="54" fillId="0" borderId="11" xfId="0" applyNumberFormat="1" applyFont="1" applyFill="1" applyBorder="1" applyAlignment="1">
      <alignment horizontal="right"/>
    </xf>
    <xf numFmtId="0" fontId="54" fillId="0" borderId="11" xfId="0" applyNumberFormat="1" applyFont="1" applyFill="1" applyBorder="1" applyAlignment="1">
      <alignment horizontal="right"/>
    </xf>
    <xf numFmtId="49" fontId="54" fillId="0" borderId="11" xfId="0" applyNumberFormat="1" applyFont="1" applyFill="1" applyBorder="1" applyAlignment="1">
      <alignment horizontal="center"/>
    </xf>
    <xf numFmtId="4" fontId="48" fillId="0" borderId="11" xfId="0" applyNumberFormat="1" applyFont="1" applyFill="1" applyBorder="1" applyAlignment="1">
      <alignment horizontal="right"/>
    </xf>
    <xf numFmtId="0" fontId="52" fillId="0" borderId="11" xfId="0" applyFont="1" applyFill="1" applyBorder="1"/>
    <xf numFmtId="49" fontId="55" fillId="0" borderId="11" xfId="0" applyNumberFormat="1" applyFont="1" applyFill="1" applyBorder="1" applyAlignment="1">
      <alignment horizontal="right"/>
    </xf>
    <xf numFmtId="0" fontId="20" fillId="0" borderId="11" xfId="0" applyFont="1" applyFill="1" applyBorder="1"/>
    <xf numFmtId="0" fontId="54" fillId="0" borderId="11" xfId="0" applyNumberFormat="1" applyFont="1" applyFill="1" applyBorder="1"/>
    <xf numFmtId="0" fontId="54" fillId="0" borderId="11" xfId="0" applyNumberFormat="1" applyFont="1" applyFill="1" applyBorder="1" applyAlignment="1">
      <alignment horizontal="center"/>
    </xf>
    <xf numFmtId="0" fontId="55" fillId="0" borderId="11" xfId="0" applyNumberFormat="1" applyFont="1" applyFill="1" applyBorder="1"/>
    <xf numFmtId="0" fontId="20" fillId="0" borderId="11" xfId="0" applyNumberFormat="1" applyFont="1" applyFill="1" applyBorder="1"/>
    <xf numFmtId="4" fontId="56" fillId="0" borderId="11" xfId="0" applyNumberFormat="1" applyFont="1" applyFill="1" applyBorder="1" applyAlignment="1">
      <alignment horizontal="right"/>
    </xf>
    <xf numFmtId="0" fontId="54" fillId="0" borderId="11" xfId="0" applyFont="1" applyFill="1" applyBorder="1" applyAlignment="1">
      <alignment horizontal="right"/>
    </xf>
    <xf numFmtId="2" fontId="48" fillId="0" borderId="11" xfId="0" applyNumberFormat="1" applyFont="1" applyFill="1" applyBorder="1" applyAlignment="1">
      <alignment horizontal="right"/>
    </xf>
    <xf numFmtId="2" fontId="20" fillId="0" borderId="11" xfId="0" applyNumberFormat="1" applyFont="1" applyFill="1" applyBorder="1"/>
    <xf numFmtId="0" fontId="49" fillId="0" borderId="11" xfId="0" applyFont="1" applyFill="1" applyBorder="1"/>
    <xf numFmtId="0" fontId="51" fillId="0" borderId="11" xfId="0" applyFont="1" applyFill="1" applyBorder="1"/>
    <xf numFmtId="0" fontId="25" fillId="0" borderId="11" xfId="0" applyFont="1" applyFill="1" applyBorder="1" applyAlignment="1">
      <alignment horizontal="center"/>
    </xf>
    <xf numFmtId="0" fontId="53" fillId="0" borderId="11" xfId="0" applyFont="1" applyFill="1" applyBorder="1"/>
    <xf numFmtId="0" fontId="25" fillId="0" borderId="11" xfId="0" applyFont="1" applyFill="1" applyBorder="1"/>
    <xf numFmtId="49" fontId="30" fillId="4" borderId="88" xfId="3" applyNumberFormat="1" applyFont="1" applyFill="1" applyBorder="1" applyAlignment="1" applyProtection="1">
      <alignment horizontal="center" vertical="center"/>
      <protection hidden="1"/>
    </xf>
    <xf numFmtId="49" fontId="30" fillId="4" borderId="89" xfId="3" applyNumberFormat="1" applyFont="1" applyFill="1" applyBorder="1" applyAlignment="1" applyProtection="1">
      <alignment horizontal="center" vertical="center"/>
      <protection hidden="1"/>
    </xf>
    <xf numFmtId="4" fontId="34" fillId="4" borderId="35" xfId="3" applyNumberFormat="1" applyFont="1" applyFill="1" applyBorder="1" applyAlignment="1" applyProtection="1">
      <alignment horizontal="right" vertical="center"/>
      <protection hidden="1"/>
    </xf>
    <xf numFmtId="0" fontId="29" fillId="0" borderId="0" xfId="3" applyFont="1" applyBorder="1"/>
    <xf numFmtId="49" fontId="30" fillId="4" borderId="68" xfId="3" applyNumberFormat="1" applyFont="1" applyFill="1" applyBorder="1" applyAlignment="1" applyProtection="1">
      <alignment horizontal="center" vertical="center"/>
      <protection hidden="1"/>
    </xf>
    <xf numFmtId="49" fontId="30" fillId="4" borderId="34" xfId="3" applyNumberFormat="1" applyFont="1" applyFill="1" applyBorder="1" applyAlignment="1" applyProtection="1">
      <alignment horizontal="center" vertical="center"/>
      <protection hidden="1"/>
    </xf>
    <xf numFmtId="4" fontId="30" fillId="4" borderId="69" xfId="3" applyNumberFormat="1" applyFont="1" applyFill="1" applyBorder="1" applyAlignment="1" applyProtection="1">
      <alignment horizontal="right" vertical="center"/>
      <protection hidden="1"/>
    </xf>
    <xf numFmtId="4" fontId="23" fillId="3" borderId="11" xfId="3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/>
    <xf numFmtId="0" fontId="57" fillId="0" borderId="0" xfId="0" applyFont="1"/>
    <xf numFmtId="0" fontId="0" fillId="0" borderId="0" xfId="0" applyNumberFormat="1" applyFill="1"/>
    <xf numFmtId="4" fontId="0" fillId="0" borderId="0" xfId="0" applyNumberFormat="1" applyFill="1"/>
    <xf numFmtId="0" fontId="0" fillId="0" borderId="0" xfId="0" applyNumberFormat="1" applyFill="1" applyAlignment="1">
      <alignment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right" vertical="center" wrapText="1"/>
    </xf>
    <xf numFmtId="0" fontId="0" fillId="4" borderId="7" xfId="0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center" wrapText="1"/>
    </xf>
    <xf numFmtId="0" fontId="5" fillId="2" borderId="15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righ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left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right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0" fillId="4" borderId="10" xfId="0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2" fillId="2" borderId="36" xfId="0" applyNumberFormat="1" applyFont="1" applyFill="1" applyBorder="1" applyAlignment="1">
      <alignment horizontal="right" vertical="center" wrapText="1"/>
    </xf>
    <xf numFmtId="4" fontId="2" fillId="2" borderId="37" xfId="0" applyNumberFormat="1" applyFont="1" applyFill="1" applyBorder="1" applyAlignment="1">
      <alignment horizontal="right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right" vertical="center" wrapText="1"/>
    </xf>
    <xf numFmtId="0" fontId="2" fillId="4" borderId="5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right" vertical="center" wrapText="1"/>
    </xf>
    <xf numFmtId="0" fontId="2" fillId="4" borderId="7" xfId="0" applyNumberFormat="1" applyFont="1" applyFill="1" applyBorder="1" applyAlignment="1">
      <alignment horizontal="right" vertical="center" wrapText="1"/>
    </xf>
    <xf numFmtId="4" fontId="2" fillId="4" borderId="36" xfId="0" applyNumberFormat="1" applyFont="1" applyFill="1" applyBorder="1" applyAlignment="1">
      <alignment horizontal="right" vertical="center" wrapText="1"/>
    </xf>
    <xf numFmtId="4" fontId="2" fillId="4" borderId="37" xfId="0" applyNumberFormat="1" applyFont="1" applyFill="1" applyBorder="1" applyAlignment="1">
      <alignment horizontal="right" vertical="center" wrapText="1"/>
    </xf>
    <xf numFmtId="4" fontId="2" fillId="2" borderId="38" xfId="0" applyNumberFormat="1" applyFont="1" applyFill="1" applyBorder="1" applyAlignment="1">
      <alignment horizontal="right" vertical="center" wrapText="1"/>
    </xf>
    <xf numFmtId="4" fontId="2" fillId="2" borderId="41" xfId="0" applyNumberFormat="1" applyFont="1" applyFill="1" applyBorder="1" applyAlignment="1">
      <alignment horizontal="right" vertical="center" wrapText="1"/>
    </xf>
    <xf numFmtId="4" fontId="2" fillId="2" borderId="42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4" fontId="2" fillId="4" borderId="22" xfId="0" applyNumberFormat="1" applyFont="1" applyFill="1" applyBorder="1" applyAlignment="1">
      <alignment horizontal="right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169" fontId="2" fillId="2" borderId="19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4" fontId="2" fillId="2" borderId="43" xfId="0" applyNumberFormat="1" applyFont="1" applyFill="1" applyBorder="1" applyAlignment="1">
      <alignment horizontal="right" vertical="center" wrapText="1"/>
    </xf>
    <xf numFmtId="4" fontId="2" fillId="2" borderId="44" xfId="0" applyNumberFormat="1" applyFont="1" applyFill="1" applyBorder="1" applyAlignment="1">
      <alignment horizontal="right" vertical="center" wrapText="1"/>
    </xf>
    <xf numFmtId="4" fontId="2" fillId="2" borderId="45" xfId="0" applyNumberFormat="1" applyFont="1" applyFill="1" applyBorder="1" applyAlignment="1">
      <alignment horizontal="right" vertical="center" wrapText="1"/>
    </xf>
    <xf numFmtId="4" fontId="2" fillId="2" borderId="46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2" fillId="2" borderId="56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0" fontId="2" fillId="2" borderId="58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2" fillId="2" borderId="60" xfId="0" applyNumberFormat="1" applyFont="1" applyFill="1" applyBorder="1" applyAlignment="1">
      <alignment horizontal="center" vertical="center" wrapText="1"/>
    </xf>
    <xf numFmtId="0" fontId="2" fillId="2" borderId="61" xfId="0" applyNumberFormat="1" applyFont="1" applyFill="1" applyBorder="1" applyAlignment="1">
      <alignment horizontal="center" vertical="center" wrapText="1"/>
    </xf>
    <xf numFmtId="0" fontId="3" fillId="2" borderId="62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0" fontId="5" fillId="2" borderId="47" xfId="0" applyNumberFormat="1" applyFont="1" applyFill="1" applyBorder="1" applyAlignment="1">
      <alignment horizontal="center" vertical="center" wrapText="1"/>
    </xf>
    <xf numFmtId="0" fontId="5" fillId="2" borderId="54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55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4" fontId="2" fillId="2" borderId="50" xfId="0" applyNumberFormat="1" applyFont="1" applyFill="1" applyBorder="1" applyAlignment="1">
      <alignment horizontal="right" vertical="center" wrapText="1"/>
    </xf>
    <xf numFmtId="4" fontId="2" fillId="2" borderId="51" xfId="0" applyNumberFormat="1" applyFont="1" applyFill="1" applyBorder="1" applyAlignment="1">
      <alignment horizontal="right" vertical="center" wrapText="1"/>
    </xf>
    <xf numFmtId="4" fontId="2" fillId="2" borderId="52" xfId="0" applyNumberFormat="1" applyFont="1" applyFill="1" applyBorder="1" applyAlignment="1">
      <alignment horizontal="right" vertical="center" wrapText="1"/>
    </xf>
    <xf numFmtId="4" fontId="2" fillId="2" borderId="53" xfId="0" applyNumberFormat="1" applyFont="1" applyFill="1" applyBorder="1" applyAlignment="1">
      <alignment horizontal="right" vertical="center" wrapText="1"/>
    </xf>
    <xf numFmtId="0" fontId="4" fillId="2" borderId="4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13" fillId="0" borderId="36" xfId="1" applyFont="1" applyBorder="1" applyAlignment="1">
      <alignment horizontal="center" vertical="distributed"/>
    </xf>
    <xf numFmtId="0" fontId="18" fillId="0" borderId="63" xfId="1" applyFont="1" applyBorder="1" applyAlignment="1"/>
    <xf numFmtId="0" fontId="18" fillId="0" borderId="37" xfId="1" applyFont="1" applyBorder="1" applyAlignment="1"/>
    <xf numFmtId="0" fontId="15" fillId="0" borderId="36" xfId="1" applyFont="1" applyBorder="1" applyAlignment="1"/>
    <xf numFmtId="0" fontId="17" fillId="0" borderId="63" xfId="1" applyFont="1" applyBorder="1" applyAlignment="1"/>
    <xf numFmtId="0" fontId="17" fillId="0" borderId="37" xfId="1" applyFont="1" applyBorder="1" applyAlignment="1"/>
    <xf numFmtId="0" fontId="13" fillId="0" borderId="36" xfId="1" applyFont="1" applyBorder="1" applyAlignment="1">
      <alignment vertical="distributed"/>
    </xf>
    <xf numFmtId="0" fontId="16" fillId="0" borderId="63" xfId="1" applyBorder="1" applyAlignment="1">
      <alignment vertical="distributed"/>
    </xf>
    <xf numFmtId="0" fontId="16" fillId="0" borderId="37" xfId="1" applyBorder="1" applyAlignment="1">
      <alignment vertical="distributed"/>
    </xf>
    <xf numFmtId="0" fontId="14" fillId="0" borderId="0" xfId="1" applyFont="1" applyAlignment="1">
      <alignment horizontal="right"/>
    </xf>
    <xf numFmtId="0" fontId="15" fillId="0" borderId="36" xfId="1" applyFont="1" applyBorder="1" applyAlignment="1">
      <alignment vertical="distributed"/>
    </xf>
    <xf numFmtId="0" fontId="19" fillId="0" borderId="63" xfId="1" applyFont="1" applyBorder="1" applyAlignment="1">
      <alignment vertical="distributed"/>
    </xf>
    <xf numFmtId="0" fontId="19" fillId="0" borderId="37" xfId="1" applyFont="1" applyBorder="1" applyAlignment="1">
      <alignment vertical="distributed"/>
    </xf>
    <xf numFmtId="0" fontId="18" fillId="0" borderId="63" xfId="1" applyFont="1" applyBorder="1" applyAlignment="1">
      <alignment vertical="distributed"/>
    </xf>
    <xf numFmtId="0" fontId="18" fillId="0" borderId="37" xfId="1" applyFont="1" applyBorder="1" applyAlignment="1">
      <alignment vertical="distributed"/>
    </xf>
    <xf numFmtId="0" fontId="13" fillId="0" borderId="36" xfId="1" applyNumberFormat="1" applyFont="1" applyBorder="1" applyAlignment="1">
      <alignment vertical="distributed"/>
    </xf>
    <xf numFmtId="0" fontId="18" fillId="0" borderId="63" xfId="1" applyNumberFormat="1" applyFont="1" applyBorder="1" applyAlignment="1">
      <alignment vertical="distributed"/>
    </xf>
    <xf numFmtId="0" fontId="18" fillId="0" borderId="37" xfId="1" applyNumberFormat="1" applyFont="1" applyBorder="1" applyAlignment="1">
      <alignment vertical="distributed"/>
    </xf>
    <xf numFmtId="0" fontId="15" fillId="0" borderId="36" xfId="1" applyNumberFormat="1" applyFont="1" applyBorder="1" applyAlignment="1">
      <alignment vertical="distributed"/>
    </xf>
    <xf numFmtId="0" fontId="19" fillId="0" borderId="63" xfId="1" applyNumberFormat="1" applyFont="1" applyBorder="1" applyAlignment="1">
      <alignment vertical="distributed"/>
    </xf>
    <xf numFmtId="0" fontId="19" fillId="0" borderId="37" xfId="1" applyNumberFormat="1" applyFont="1" applyBorder="1" applyAlignment="1">
      <alignment vertical="distributed"/>
    </xf>
    <xf numFmtId="0" fontId="15" fillId="0" borderId="36" xfId="1" applyFont="1" applyBorder="1" applyAlignment="1">
      <alignment horizontal="center" vertical="distributed"/>
    </xf>
    <xf numFmtId="0" fontId="19" fillId="0" borderId="63" xfId="1" applyFont="1" applyBorder="1" applyAlignment="1"/>
    <xf numFmtId="0" fontId="19" fillId="0" borderId="37" xfId="1" applyFont="1" applyBorder="1" applyAlignment="1"/>
    <xf numFmtId="0" fontId="13" fillId="0" borderId="36" xfId="1" applyFont="1" applyBorder="1" applyAlignment="1">
      <alignment horizontal="center"/>
    </xf>
    <xf numFmtId="0" fontId="18" fillId="0" borderId="37" xfId="1" applyFont="1" applyBorder="1" applyAlignment="1">
      <alignment horizontal="center"/>
    </xf>
    <xf numFmtId="0" fontId="13" fillId="0" borderId="63" xfId="1" applyFont="1" applyBorder="1" applyAlignment="1">
      <alignment horizontal="center"/>
    </xf>
    <xf numFmtId="0" fontId="13" fillId="0" borderId="37" xfId="1" applyFont="1" applyBorder="1" applyAlignment="1">
      <alignment horizontal="center"/>
    </xf>
    <xf numFmtId="0" fontId="16" fillId="0" borderId="63" xfId="1" applyBorder="1" applyAlignment="1"/>
    <xf numFmtId="0" fontId="16" fillId="0" borderId="37" xfId="1" applyBorder="1" applyAlignment="1"/>
    <xf numFmtId="0" fontId="17" fillId="0" borderId="63" xfId="1" applyFont="1" applyBorder="1" applyAlignment="1">
      <alignment vertical="distributed"/>
    </xf>
    <xf numFmtId="0" fontId="17" fillId="0" borderId="37" xfId="1" applyFont="1" applyBorder="1" applyAlignment="1">
      <alignment vertical="distributed"/>
    </xf>
    <xf numFmtId="0" fontId="13" fillId="0" borderId="36" xfId="1" applyFont="1" applyBorder="1" applyAlignment="1">
      <alignment horizontal="left"/>
    </xf>
    <xf numFmtId="0" fontId="13" fillId="0" borderId="37" xfId="1" applyFont="1" applyBorder="1" applyAlignment="1">
      <alignment horizontal="left"/>
    </xf>
    <xf numFmtId="0" fontId="13" fillId="0" borderId="36" xfId="1" applyFont="1" applyBorder="1" applyAlignment="1">
      <alignment horizontal="left" wrapText="1"/>
    </xf>
    <xf numFmtId="0" fontId="16" fillId="0" borderId="37" xfId="1" applyBorder="1" applyAlignment="1">
      <alignment horizontal="left" wrapText="1"/>
    </xf>
    <xf numFmtId="0" fontId="13" fillId="0" borderId="36" xfId="1" applyNumberFormat="1" applyFont="1" applyBorder="1" applyAlignment="1">
      <alignment vertical="distributed" wrapText="1"/>
    </xf>
    <xf numFmtId="0" fontId="16" fillId="0" borderId="63" xfId="1" applyBorder="1" applyAlignment="1">
      <alignment vertical="distributed" wrapText="1"/>
    </xf>
    <xf numFmtId="0" fontId="16" fillId="0" borderId="37" xfId="1" applyBorder="1" applyAlignment="1">
      <alignment vertical="distributed" wrapText="1"/>
    </xf>
    <xf numFmtId="0" fontId="13" fillId="0" borderId="36" xfId="1" applyFont="1" applyFill="1" applyBorder="1" applyAlignment="1">
      <alignment wrapText="1"/>
    </xf>
    <xf numFmtId="0" fontId="16" fillId="0" borderId="37" xfId="1" applyFill="1" applyBorder="1" applyAlignment="1">
      <alignment wrapText="1"/>
    </xf>
    <xf numFmtId="0" fontId="13" fillId="0" borderId="36" xfId="1" applyNumberFormat="1" applyFont="1" applyFill="1" applyBorder="1" applyAlignment="1">
      <alignment vertical="distributed" wrapText="1"/>
    </xf>
    <xf numFmtId="0" fontId="16" fillId="0" borderId="63" xfId="1" applyFill="1" applyBorder="1" applyAlignment="1">
      <alignment vertical="distributed" wrapText="1"/>
    </xf>
    <xf numFmtId="0" fontId="16" fillId="0" borderId="37" xfId="1" applyFill="1" applyBorder="1" applyAlignment="1">
      <alignment vertical="distributed" wrapText="1"/>
    </xf>
    <xf numFmtId="0" fontId="13" fillId="0" borderId="63" xfId="1" applyNumberFormat="1" applyFont="1" applyBorder="1" applyAlignment="1">
      <alignment vertical="distributed"/>
    </xf>
    <xf numFmtId="0" fontId="13" fillId="0" borderId="37" xfId="1" applyNumberFormat="1" applyFont="1" applyBorder="1" applyAlignment="1">
      <alignment vertical="distributed"/>
    </xf>
    <xf numFmtId="0" fontId="13" fillId="0" borderId="36" xfId="1" applyFont="1" applyBorder="1" applyAlignment="1"/>
    <xf numFmtId="0" fontId="13" fillId="0" borderId="36" xfId="1" applyFont="1" applyBorder="1" applyAlignment="1">
      <alignment wrapText="1"/>
    </xf>
    <xf numFmtId="0" fontId="16" fillId="0" borderId="37" xfId="1" applyBorder="1" applyAlignment="1">
      <alignment wrapText="1"/>
    </xf>
    <xf numFmtId="0" fontId="13" fillId="0" borderId="36" xfId="1" applyFont="1" applyFill="1" applyBorder="1" applyAlignment="1">
      <alignment horizontal="center" wrapText="1"/>
    </xf>
    <xf numFmtId="0" fontId="13" fillId="0" borderId="37" xfId="1" applyFont="1" applyFill="1" applyBorder="1" applyAlignment="1">
      <alignment horizontal="center" wrapText="1"/>
    </xf>
    <xf numFmtId="0" fontId="13" fillId="0" borderId="36" xfId="1" applyNumberFormat="1" applyFont="1" applyFill="1" applyBorder="1" applyAlignment="1">
      <alignment horizontal="center" vertical="distributed" wrapText="1"/>
    </xf>
    <xf numFmtId="0" fontId="13" fillId="0" borderId="63" xfId="1" applyNumberFormat="1" applyFont="1" applyFill="1" applyBorder="1" applyAlignment="1">
      <alignment horizontal="center" vertical="distributed" wrapText="1"/>
    </xf>
    <xf numFmtId="0" fontId="13" fillId="0" borderId="37" xfId="1" applyNumberFormat="1" applyFont="1" applyFill="1" applyBorder="1" applyAlignment="1">
      <alignment horizontal="center" vertical="distributed" wrapText="1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7" fillId="0" borderId="0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6" fillId="0" borderId="62" xfId="2" applyFont="1" applyBorder="1" applyAlignment="1">
      <alignment horizontal="center"/>
    </xf>
    <xf numFmtId="0" fontId="23" fillId="0" borderId="64" xfId="2" applyFont="1" applyBorder="1" applyAlignment="1">
      <alignment horizontal="left" vertical="top" wrapText="1"/>
    </xf>
    <xf numFmtId="49" fontId="23" fillId="0" borderId="24" xfId="2" applyNumberFormat="1" applyFont="1" applyBorder="1" applyAlignment="1">
      <alignment horizontal="center" vertical="center" wrapText="1"/>
    </xf>
    <xf numFmtId="165" fontId="23" fillId="4" borderId="24" xfId="2" applyNumberFormat="1" applyFont="1" applyFill="1" applyBorder="1" applyAlignment="1">
      <alignment horizontal="center" vertical="center"/>
    </xf>
    <xf numFmtId="0" fontId="21" fillId="0" borderId="0" xfId="2" applyFont="1" applyBorder="1" applyAlignment="1">
      <alignment horizontal="left"/>
    </xf>
    <xf numFmtId="0" fontId="27" fillId="0" borderId="0" xfId="2" applyFont="1" applyFill="1" applyBorder="1" applyAlignment="1">
      <alignment horizontal="center"/>
    </xf>
    <xf numFmtId="0" fontId="22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22" fillId="0" borderId="65" xfId="3" applyNumberFormat="1" applyFont="1" applyFill="1" applyBorder="1" applyAlignment="1" applyProtection="1">
      <alignment horizontal="center" vertical="center" wrapText="1"/>
      <protection hidden="1"/>
    </xf>
    <xf numFmtId="49" fontId="22" fillId="0" borderId="66" xfId="3" applyNumberFormat="1" applyFont="1" applyFill="1" applyBorder="1" applyAlignment="1" applyProtection="1">
      <alignment horizontal="center" vertical="center" wrapText="1"/>
      <protection hidden="1"/>
    </xf>
    <xf numFmtId="49" fontId="22" fillId="0" borderId="67" xfId="3" applyNumberFormat="1" applyFont="1" applyFill="1" applyBorder="1" applyAlignment="1" applyProtection="1">
      <alignment horizontal="center" vertical="center" wrapText="1"/>
      <protection hidden="1"/>
    </xf>
    <xf numFmtId="4" fontId="22" fillId="0" borderId="66" xfId="3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2" applyFont="1" applyFill="1" applyAlignment="1">
      <alignment horizontal="right" vertical="center"/>
    </xf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39" fillId="0" borderId="0" xfId="0" applyFont="1"/>
    <xf numFmtId="0" fontId="27" fillId="0" borderId="0" xfId="2" applyFont="1" applyFill="1" applyBorder="1" applyAlignment="1">
      <alignment horizontal="center" wrapText="1"/>
    </xf>
    <xf numFmtId="49" fontId="22" fillId="0" borderId="96" xfId="3" applyNumberFormat="1" applyFont="1" applyFill="1" applyBorder="1" applyAlignment="1" applyProtection="1">
      <alignment horizontal="center" vertical="center" wrapText="1"/>
      <protection hidden="1"/>
    </xf>
    <xf numFmtId="49" fontId="22" fillId="0" borderId="97" xfId="3" applyNumberFormat="1" applyFont="1" applyFill="1" applyBorder="1" applyAlignment="1" applyProtection="1">
      <alignment horizontal="center" vertical="center" wrapText="1"/>
      <protection hidden="1"/>
    </xf>
    <xf numFmtId="0" fontId="20" fillId="0" borderId="98" xfId="2" applyBorder="1" applyAlignment="1">
      <alignment horizontal="center" vertical="center" wrapText="1"/>
    </xf>
    <xf numFmtId="4" fontId="22" fillId="0" borderId="67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_Tmp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topLeftCell="A7" workbookViewId="0">
      <selection activeCell="H11" sqref="H11"/>
    </sheetView>
  </sheetViews>
  <sheetFormatPr defaultRowHeight="30.75" x14ac:dyDescent="0.4"/>
  <cols>
    <col min="1" max="1" width="9.140625" style="275"/>
    <col min="2" max="3" width="50.7109375" style="275" customWidth="1"/>
    <col min="4" max="4" width="37.85546875" style="275" customWidth="1"/>
    <col min="5" max="16384" width="9.140625" style="275"/>
  </cols>
  <sheetData>
    <row r="4" spans="2:5" x14ac:dyDescent="0.4">
      <c r="B4" s="278" t="s">
        <v>636</v>
      </c>
      <c r="C4" s="276">
        <v>30</v>
      </c>
    </row>
    <row r="5" spans="2:5" x14ac:dyDescent="0.4">
      <c r="B5" s="278" t="s">
        <v>637</v>
      </c>
      <c r="C5" s="283" t="s">
        <v>706</v>
      </c>
      <c r="D5" s="282" t="s">
        <v>704</v>
      </c>
    </row>
    <row r="6" spans="2:5" x14ac:dyDescent="0.4">
      <c r="B6" s="278" t="s">
        <v>639</v>
      </c>
      <c r="C6" s="277">
        <v>2</v>
      </c>
    </row>
    <row r="10" spans="2:5" x14ac:dyDescent="0.4">
      <c r="C10" s="284" t="s">
        <v>215</v>
      </c>
      <c r="E10" s="16"/>
    </row>
    <row r="11" spans="2:5" x14ac:dyDescent="0.4">
      <c r="C11" s="284" t="str">
        <f>CONCATENATE("к решению ",C4," сессии Совета")</f>
        <v>к решению 30 сессии Совета</v>
      </c>
      <c r="D11" s="16"/>
      <c r="E11" s="16"/>
    </row>
    <row r="12" spans="2:5" x14ac:dyDescent="0.4">
      <c r="C12" s="284" t="s">
        <v>332</v>
      </c>
      <c r="D12" s="16"/>
      <c r="E12" s="16"/>
    </row>
    <row r="13" spans="2:5" x14ac:dyDescent="0.4">
      <c r="C13" s="284" t="s">
        <v>333</v>
      </c>
      <c r="D13" s="16"/>
      <c r="E13" s="16"/>
    </row>
    <row r="14" spans="2:5" x14ac:dyDescent="0.4">
      <c r="C14" s="284" t="str">
        <f>CONCATENATE("от ",D5," №",C6)</f>
        <v>от 25.02.2022 года №2</v>
      </c>
      <c r="D14" s="16"/>
      <c r="E14" s="1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143"/>
  <sheetViews>
    <sheetView zoomScaleNormal="100" workbookViewId="0">
      <selection activeCell="Z12" sqref="Z12"/>
    </sheetView>
  </sheetViews>
  <sheetFormatPr defaultRowHeight="12.75" x14ac:dyDescent="0.2"/>
  <cols>
    <col min="1" max="11" width="5.28515625" style="1" customWidth="1"/>
    <col min="12" max="13" width="3.7109375" style="1" customWidth="1"/>
    <col min="14" max="14" width="2.7109375" style="1" customWidth="1"/>
    <col min="15" max="15" width="21.7109375" style="1" customWidth="1"/>
    <col min="16" max="17" width="5.5703125" style="1" customWidth="1"/>
    <col min="18" max="18" width="5.85546875" style="1" customWidth="1"/>
    <col min="19" max="21" width="5.5703125" style="1" customWidth="1"/>
    <col min="22" max="22" width="4" style="1" customWidth="1"/>
    <col min="23" max="23" width="5.5703125" style="1" customWidth="1"/>
    <col min="24" max="24" width="8.7109375" style="1" customWidth="1"/>
    <col min="25" max="26" width="13.7109375" style="12" customWidth="1"/>
    <col min="27" max="33" width="13.7109375" customWidth="1"/>
    <col min="34" max="54" width="8.5703125" customWidth="1"/>
  </cols>
  <sheetData>
    <row r="1" spans="1:31" s="1" customFormat="1" ht="14.1" customHeight="1" x14ac:dyDescent="0.2">
      <c r="A1" s="474" t="s">
        <v>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2" t="s">
        <v>1</v>
      </c>
      <c r="Y1" s="10"/>
      <c r="Z1" s="10"/>
    </row>
    <row r="2" spans="1:31" s="1" customFormat="1" ht="14.1" customHeight="1" x14ac:dyDescent="0.2">
      <c r="A2" s="469" t="s">
        <v>2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3" t="s">
        <v>3</v>
      </c>
      <c r="Y2" s="10"/>
      <c r="Z2" s="10"/>
    </row>
    <row r="3" spans="1:31" s="1" customFormat="1" ht="14.1" customHeight="1" x14ac:dyDescent="0.2">
      <c r="A3" s="474" t="s">
        <v>705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69" t="s">
        <v>4</v>
      </c>
      <c r="W3" s="469"/>
      <c r="X3" s="4">
        <v>44621</v>
      </c>
      <c r="Y3" s="10"/>
      <c r="Z3" s="10"/>
    </row>
    <row r="4" spans="1:31" s="1" customFormat="1" ht="14.1" customHeight="1" x14ac:dyDescent="0.2">
      <c r="A4" s="378" t="s">
        <v>5</v>
      </c>
      <c r="B4" s="378"/>
      <c r="C4" s="378"/>
      <c r="D4" s="378"/>
      <c r="E4" s="378"/>
      <c r="F4" s="468" t="s">
        <v>6</v>
      </c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9" t="s">
        <v>7</v>
      </c>
      <c r="V4" s="469"/>
      <c r="W4" s="469"/>
      <c r="X4" s="6" t="s">
        <v>9</v>
      </c>
      <c r="Y4" s="10"/>
      <c r="Z4" s="10"/>
    </row>
    <row r="5" spans="1:31" s="1" customFormat="1" ht="14.1" customHeight="1" x14ac:dyDescent="0.2">
      <c r="A5" s="378"/>
      <c r="B5" s="378"/>
      <c r="C5" s="378"/>
      <c r="D5" s="378"/>
      <c r="E5" s="37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9" t="s">
        <v>8</v>
      </c>
      <c r="V5" s="469"/>
      <c r="W5" s="469"/>
      <c r="X5" s="6" t="s">
        <v>9</v>
      </c>
      <c r="Y5" s="10"/>
      <c r="Z5" s="10"/>
    </row>
    <row r="6" spans="1:31" s="1" customFormat="1" ht="14.1" customHeight="1" x14ac:dyDescent="0.2">
      <c r="A6" s="378" t="s">
        <v>10</v>
      </c>
      <c r="B6" s="378"/>
      <c r="C6" s="378"/>
      <c r="D6" s="378"/>
      <c r="E6" s="378"/>
      <c r="F6" s="378"/>
      <c r="G6" s="468" t="s">
        <v>11</v>
      </c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9" t="s">
        <v>12</v>
      </c>
      <c r="V6" s="469"/>
      <c r="W6" s="469"/>
      <c r="X6" s="6" t="s">
        <v>9</v>
      </c>
      <c r="Y6" s="10"/>
      <c r="Z6" s="10"/>
    </row>
    <row r="7" spans="1:31" s="1" customFormat="1" ht="14.1" customHeight="1" x14ac:dyDescent="0.2">
      <c r="A7" s="5" t="s">
        <v>13</v>
      </c>
      <c r="B7" s="378" t="s">
        <v>14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6" t="s">
        <v>9</v>
      </c>
      <c r="Y7" s="10"/>
      <c r="Z7" s="10"/>
    </row>
    <row r="8" spans="1:31" s="1" customFormat="1" ht="14.1" customHeight="1" x14ac:dyDescent="0.2">
      <c r="A8" s="378" t="s">
        <v>15</v>
      </c>
      <c r="B8" s="378"/>
      <c r="C8" s="378"/>
      <c r="D8" s="378"/>
      <c r="E8" s="378" t="s">
        <v>16</v>
      </c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469" t="s">
        <v>17</v>
      </c>
      <c r="U8" s="469"/>
      <c r="V8" s="469"/>
      <c r="W8" s="469"/>
      <c r="X8" s="7" t="s">
        <v>18</v>
      </c>
      <c r="Y8" s="10"/>
      <c r="Z8" s="10"/>
    </row>
    <row r="9" spans="1:31" s="1" customFormat="1" ht="14.1" customHeight="1" thickBot="1" x14ac:dyDescent="0.25">
      <c r="A9" s="406" t="s">
        <v>19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10"/>
      <c r="Z9" s="10"/>
    </row>
    <row r="10" spans="1:31" s="1" customFormat="1" ht="35.1" customHeight="1" x14ac:dyDescent="0.2">
      <c r="A10" s="407" t="s">
        <v>20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 t="s">
        <v>21</v>
      </c>
      <c r="M10" s="462"/>
      <c r="N10" s="463" t="s">
        <v>22</v>
      </c>
      <c r="O10" s="464"/>
      <c r="P10" s="465" t="s">
        <v>23</v>
      </c>
      <c r="Q10" s="465"/>
      <c r="R10" s="465"/>
      <c r="S10" s="465" t="s">
        <v>24</v>
      </c>
      <c r="T10" s="465"/>
      <c r="U10" s="465"/>
      <c r="V10" s="465"/>
      <c r="W10" s="466" t="s">
        <v>25</v>
      </c>
      <c r="X10" s="467"/>
      <c r="Y10" s="10"/>
      <c r="Z10" s="10"/>
      <c r="AA10" s="460" t="s">
        <v>203</v>
      </c>
      <c r="AB10" s="336"/>
      <c r="AC10" s="336"/>
    </row>
    <row r="11" spans="1:31" s="1" customFormat="1" ht="12.95" customHeight="1" thickBot="1" x14ac:dyDescent="0.25">
      <c r="A11" s="403" t="s">
        <v>26</v>
      </c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 t="s">
        <v>27</v>
      </c>
      <c r="M11" s="470"/>
      <c r="N11" s="471" t="s">
        <v>28</v>
      </c>
      <c r="O11" s="403"/>
      <c r="P11" s="404" t="s">
        <v>29</v>
      </c>
      <c r="Q11" s="404"/>
      <c r="R11" s="404"/>
      <c r="S11" s="404" t="s">
        <v>30</v>
      </c>
      <c r="T11" s="404"/>
      <c r="U11" s="404"/>
      <c r="V11" s="404"/>
      <c r="W11" s="472" t="s">
        <v>31</v>
      </c>
      <c r="X11" s="473"/>
      <c r="Y11" s="10"/>
      <c r="Z11" s="10"/>
      <c r="AA11" s="461"/>
      <c r="AB11" s="336"/>
      <c r="AC11" s="336"/>
    </row>
    <row r="12" spans="1:31" s="1" customFormat="1" ht="14.1" customHeight="1" thickBot="1" x14ac:dyDescent="0.25">
      <c r="A12" s="398" t="s">
        <v>32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9" t="s">
        <v>33</v>
      </c>
      <c r="M12" s="475"/>
      <c r="N12" s="476" t="s">
        <v>34</v>
      </c>
      <c r="O12" s="477"/>
      <c r="P12" s="478">
        <f>P13+P14+P15+P16+P17+P18+P19+P20+P21+P22+P23+P24+P25+P27+P28+P29+P30+P31+P32+P33+P34+P36+P37+P38+P39+P40+P41+P43+P35+P26</f>
        <v>28322214.489999998</v>
      </c>
      <c r="Q12" s="478"/>
      <c r="R12" s="478"/>
      <c r="S12" s="479">
        <f>S13+S14+S15+S16+S17+S18+S19+S20+S21+S22+S23+S24+S25+S27+S28+S29+S30+S31+S32+S33+S34+S36+S37+S38+S39+S40+S41+S43+S35+S26</f>
        <v>0</v>
      </c>
      <c r="T12" s="480"/>
      <c r="U12" s="480"/>
      <c r="V12" s="481"/>
      <c r="W12" s="449">
        <f>P12-S12</f>
        <v>28322214.489999998</v>
      </c>
      <c r="X12" s="450"/>
      <c r="Y12" s="11"/>
      <c r="Z12" s="10"/>
      <c r="AA12" s="336"/>
      <c r="AB12" s="336"/>
      <c r="AC12" s="336"/>
    </row>
    <row r="13" spans="1:31" s="1" customFormat="1" ht="66" customHeight="1" x14ac:dyDescent="0.2">
      <c r="A13" s="390" t="s">
        <v>36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2" t="s">
        <v>33</v>
      </c>
      <c r="M13" s="392"/>
      <c r="N13" s="392" t="s">
        <v>37</v>
      </c>
      <c r="O13" s="392"/>
      <c r="P13" s="448">
        <v>3491000</v>
      </c>
      <c r="Q13" s="448"/>
      <c r="R13" s="448"/>
      <c r="S13" s="457"/>
      <c r="T13" s="458"/>
      <c r="U13" s="458"/>
      <c r="V13" s="459"/>
      <c r="W13" s="449"/>
      <c r="X13" s="450"/>
      <c r="Y13" s="10"/>
      <c r="Z13" s="13"/>
      <c r="AA13" s="337">
        <v>137436.09</v>
      </c>
      <c r="AB13" s="336" t="s">
        <v>212</v>
      </c>
      <c r="AC13" s="337"/>
      <c r="AE13" s="8"/>
    </row>
    <row r="14" spans="1:31" s="1" customFormat="1" ht="75.95" customHeight="1" x14ac:dyDescent="0.2">
      <c r="A14" s="390" t="s">
        <v>38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2" t="s">
        <v>33</v>
      </c>
      <c r="M14" s="392"/>
      <c r="N14" s="392" t="s">
        <v>39</v>
      </c>
      <c r="O14" s="392"/>
      <c r="P14" s="448">
        <f>100000</f>
        <v>100000</v>
      </c>
      <c r="Q14" s="448"/>
      <c r="R14" s="448"/>
      <c r="S14" s="340"/>
      <c r="T14" s="416"/>
      <c r="U14" s="416"/>
      <c r="V14" s="417"/>
      <c r="W14" s="449"/>
      <c r="X14" s="450"/>
      <c r="Y14" s="10"/>
      <c r="Z14" s="13"/>
      <c r="AA14" s="337">
        <f>S13+S14+S15+S16</f>
        <v>0</v>
      </c>
      <c r="AB14" s="336" t="s">
        <v>211</v>
      </c>
      <c r="AC14" s="337"/>
      <c r="AE14" s="8"/>
    </row>
    <row r="15" spans="1:31" s="1" customFormat="1" ht="66" customHeight="1" x14ac:dyDescent="0.2">
      <c r="A15" s="390" t="s">
        <v>40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2" t="s">
        <v>33</v>
      </c>
      <c r="M15" s="392"/>
      <c r="N15" s="392" t="s">
        <v>41</v>
      </c>
      <c r="O15" s="392"/>
      <c r="P15" s="448">
        <v>3360000</v>
      </c>
      <c r="Q15" s="448"/>
      <c r="R15" s="448"/>
      <c r="S15" s="340"/>
      <c r="T15" s="416"/>
      <c r="U15" s="416"/>
      <c r="V15" s="417"/>
      <c r="W15" s="449"/>
      <c r="X15" s="450"/>
      <c r="Y15" s="10"/>
      <c r="Z15" s="13"/>
      <c r="AA15" s="337">
        <f>S85+S87+S88+S90+S89+302076.38</f>
        <v>302076.38</v>
      </c>
      <c r="AB15" s="336" t="s">
        <v>210</v>
      </c>
      <c r="AC15" s="337"/>
      <c r="AE15" s="8"/>
    </row>
    <row r="16" spans="1:31" s="1" customFormat="1" ht="66" customHeight="1" x14ac:dyDescent="0.2">
      <c r="A16" s="390" t="s">
        <v>42</v>
      </c>
      <c r="B16" s="390"/>
      <c r="C16" s="390"/>
      <c r="D16" s="390"/>
      <c r="E16" s="390"/>
      <c r="F16" s="390"/>
      <c r="G16" s="390"/>
      <c r="H16" s="390"/>
      <c r="I16" s="390"/>
      <c r="J16" s="390"/>
      <c r="K16" s="390"/>
      <c r="L16" s="392" t="s">
        <v>33</v>
      </c>
      <c r="M16" s="392"/>
      <c r="N16" s="392" t="s">
        <v>43</v>
      </c>
      <c r="O16" s="392"/>
      <c r="P16" s="448">
        <v>0</v>
      </c>
      <c r="Q16" s="448"/>
      <c r="R16" s="448"/>
      <c r="S16" s="340"/>
      <c r="T16" s="416"/>
      <c r="U16" s="416"/>
      <c r="V16" s="417"/>
      <c r="W16" s="449"/>
      <c r="X16" s="450"/>
      <c r="Y16" s="10"/>
      <c r="Z16" s="13"/>
      <c r="AA16" s="337">
        <f>AA13+AA14-AA15</f>
        <v>-164640.29</v>
      </c>
      <c r="AB16" s="338" t="s">
        <v>213</v>
      </c>
      <c r="AC16" s="337"/>
      <c r="AE16" s="8"/>
    </row>
    <row r="17" spans="1:31" s="1" customFormat="1" ht="45" customHeight="1" x14ac:dyDescent="0.2">
      <c r="A17" s="390" t="s">
        <v>44</v>
      </c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2" t="s">
        <v>33</v>
      </c>
      <c r="M17" s="392"/>
      <c r="N17" s="392" t="s">
        <v>189</v>
      </c>
      <c r="O17" s="392"/>
      <c r="P17" s="445">
        <v>5870000</v>
      </c>
      <c r="Q17" s="445"/>
      <c r="R17" s="445"/>
      <c r="S17" s="340"/>
      <c r="T17" s="416"/>
      <c r="U17" s="416"/>
      <c r="V17" s="417"/>
      <c r="W17" s="449"/>
      <c r="X17" s="450"/>
      <c r="Y17" s="10"/>
      <c r="Z17" s="13"/>
      <c r="AA17" s="337"/>
      <c r="AB17" s="336"/>
      <c r="AC17" s="337"/>
      <c r="AE17" s="8"/>
    </row>
    <row r="18" spans="1:31" s="1" customFormat="1" ht="66" customHeight="1" x14ac:dyDescent="0.2">
      <c r="A18" s="390" t="s">
        <v>45</v>
      </c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2" t="s">
        <v>33</v>
      </c>
      <c r="M18" s="392"/>
      <c r="N18" s="392" t="s">
        <v>190</v>
      </c>
      <c r="O18" s="392"/>
      <c r="P18" s="454">
        <v>100000</v>
      </c>
      <c r="Q18" s="454"/>
      <c r="R18" s="454"/>
      <c r="S18" s="340"/>
      <c r="T18" s="416"/>
      <c r="U18" s="416"/>
      <c r="V18" s="417"/>
      <c r="W18" s="449"/>
      <c r="X18" s="450"/>
      <c r="Y18" s="10"/>
      <c r="Z18" s="13"/>
      <c r="AA18" s="337"/>
      <c r="AB18" s="336"/>
      <c r="AC18" s="337"/>
      <c r="AE18" s="8"/>
    </row>
    <row r="19" spans="1:31" s="1" customFormat="1" ht="35.25" customHeight="1" x14ac:dyDescent="0.2">
      <c r="A19" s="432" t="s">
        <v>46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4"/>
      <c r="L19" s="345" t="s">
        <v>33</v>
      </c>
      <c r="M19" s="383"/>
      <c r="N19" s="345" t="s">
        <v>47</v>
      </c>
      <c r="O19" s="421"/>
      <c r="P19" s="431">
        <v>20000</v>
      </c>
      <c r="Q19" s="437"/>
      <c r="R19" s="455"/>
      <c r="S19" s="340"/>
      <c r="T19" s="416"/>
      <c r="U19" s="416"/>
      <c r="V19" s="417"/>
      <c r="W19" s="426"/>
      <c r="X19" s="456"/>
      <c r="Y19" s="10"/>
      <c r="Z19" s="13"/>
      <c r="AA19" s="336"/>
      <c r="AB19" s="336"/>
      <c r="AC19" s="337"/>
      <c r="AE19" s="8"/>
    </row>
    <row r="20" spans="1:31" s="1" customFormat="1" ht="54.95" customHeight="1" x14ac:dyDescent="0.2">
      <c r="A20" s="390" t="s">
        <v>48</v>
      </c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2" t="s">
        <v>33</v>
      </c>
      <c r="M20" s="392"/>
      <c r="N20" s="392" t="s">
        <v>49</v>
      </c>
      <c r="O20" s="392"/>
      <c r="P20" s="454">
        <v>10000</v>
      </c>
      <c r="Q20" s="454"/>
      <c r="R20" s="454"/>
      <c r="S20" s="340"/>
      <c r="T20" s="416"/>
      <c r="U20" s="416"/>
      <c r="V20" s="417"/>
      <c r="W20" s="449"/>
      <c r="X20" s="450"/>
      <c r="Y20" s="10"/>
      <c r="Z20" s="13"/>
      <c r="AA20" s="336"/>
      <c r="AB20" s="336"/>
      <c r="AC20" s="337"/>
      <c r="AE20" s="8"/>
    </row>
    <row r="21" spans="1:31" s="1" customFormat="1" ht="14.1" customHeight="1" x14ac:dyDescent="0.2">
      <c r="A21" s="390" t="s">
        <v>50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2" t="s">
        <v>33</v>
      </c>
      <c r="M21" s="392"/>
      <c r="N21" s="392" t="s">
        <v>51</v>
      </c>
      <c r="O21" s="392"/>
      <c r="P21" s="445">
        <v>0</v>
      </c>
      <c r="Q21" s="445"/>
      <c r="R21" s="445"/>
      <c r="S21" s="340"/>
      <c r="T21" s="416"/>
      <c r="U21" s="416"/>
      <c r="V21" s="417"/>
      <c r="W21" s="449"/>
      <c r="X21" s="450"/>
      <c r="Y21" s="10"/>
      <c r="Z21" s="13"/>
      <c r="AA21" s="336"/>
      <c r="AB21" s="336"/>
      <c r="AC21" s="337"/>
    </row>
    <row r="22" spans="1:31" s="1" customFormat="1" ht="24" customHeight="1" x14ac:dyDescent="0.2">
      <c r="A22" s="390" t="s">
        <v>52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2" t="s">
        <v>33</v>
      </c>
      <c r="M22" s="392"/>
      <c r="N22" s="392" t="s">
        <v>53</v>
      </c>
      <c r="O22" s="392"/>
      <c r="P22" s="454">
        <v>0</v>
      </c>
      <c r="Q22" s="454"/>
      <c r="R22" s="454"/>
      <c r="S22" s="340"/>
      <c r="T22" s="416"/>
      <c r="U22" s="416"/>
      <c r="V22" s="417"/>
      <c r="W22" s="449"/>
      <c r="X22" s="450"/>
      <c r="Y22" s="10"/>
      <c r="Z22" s="13"/>
      <c r="AA22" s="336"/>
      <c r="AB22" s="336"/>
      <c r="AC22" s="337"/>
    </row>
    <row r="23" spans="1:31" s="1" customFormat="1" ht="24" customHeight="1" x14ac:dyDescent="0.2">
      <c r="A23" s="390" t="s">
        <v>54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0"/>
      <c r="L23" s="392" t="s">
        <v>33</v>
      </c>
      <c r="M23" s="392"/>
      <c r="N23" s="392" t="s">
        <v>55</v>
      </c>
      <c r="O23" s="392"/>
      <c r="P23" s="445">
        <v>1087000</v>
      </c>
      <c r="Q23" s="445"/>
      <c r="R23" s="445"/>
      <c r="S23" s="340"/>
      <c r="T23" s="416"/>
      <c r="U23" s="416"/>
      <c r="V23" s="417"/>
      <c r="W23" s="449"/>
      <c r="X23" s="450"/>
      <c r="Y23" s="10"/>
      <c r="Z23" s="13"/>
      <c r="AA23" s="336"/>
      <c r="AB23" s="336"/>
      <c r="AC23" s="337"/>
      <c r="AE23" s="8"/>
    </row>
    <row r="24" spans="1:31" s="1" customFormat="1" ht="24" customHeight="1" x14ac:dyDescent="0.2">
      <c r="A24" s="390" t="s">
        <v>56</v>
      </c>
      <c r="B24" s="390"/>
      <c r="C24" s="390"/>
      <c r="D24" s="390"/>
      <c r="E24" s="390"/>
      <c r="F24" s="390"/>
      <c r="G24" s="390"/>
      <c r="H24" s="390"/>
      <c r="I24" s="390"/>
      <c r="J24" s="390"/>
      <c r="K24" s="390"/>
      <c r="L24" s="392" t="s">
        <v>33</v>
      </c>
      <c r="M24" s="392"/>
      <c r="N24" s="392" t="s">
        <v>57</v>
      </c>
      <c r="O24" s="392"/>
      <c r="P24" s="445">
        <v>2700000</v>
      </c>
      <c r="Q24" s="445"/>
      <c r="R24" s="445"/>
      <c r="S24" s="340"/>
      <c r="T24" s="416"/>
      <c r="U24" s="416"/>
      <c r="V24" s="417"/>
      <c r="W24" s="449"/>
      <c r="X24" s="450"/>
      <c r="Y24" s="10"/>
      <c r="Z24" s="13"/>
      <c r="AA24" s="336"/>
      <c r="AB24" s="336"/>
      <c r="AC24" s="337"/>
      <c r="AE24" s="8"/>
    </row>
    <row r="25" spans="1:31" s="1" customFormat="1" ht="24" customHeight="1" x14ac:dyDescent="0.2">
      <c r="A25" s="390" t="s">
        <v>58</v>
      </c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2" t="s">
        <v>33</v>
      </c>
      <c r="M25" s="392"/>
      <c r="N25" s="392" t="s">
        <v>59</v>
      </c>
      <c r="O25" s="392"/>
      <c r="P25" s="445">
        <v>1000000</v>
      </c>
      <c r="Q25" s="445"/>
      <c r="R25" s="445"/>
      <c r="S25" s="340"/>
      <c r="T25" s="416"/>
      <c r="U25" s="416"/>
      <c r="V25" s="417"/>
      <c r="W25" s="449"/>
      <c r="X25" s="450"/>
      <c r="Y25" s="10"/>
      <c r="Z25" s="13"/>
      <c r="AA25" s="336"/>
      <c r="AB25" s="336"/>
      <c r="AC25" s="337"/>
      <c r="AE25" s="8"/>
    </row>
    <row r="26" spans="1:31" s="1" customFormat="1" ht="24" customHeight="1" x14ac:dyDescent="0.2">
      <c r="A26" s="390" t="s">
        <v>60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2" t="s">
        <v>33</v>
      </c>
      <c r="M26" s="392"/>
      <c r="N26" s="392" t="s">
        <v>61</v>
      </c>
      <c r="O26" s="392"/>
      <c r="P26" s="445">
        <v>170000</v>
      </c>
      <c r="Q26" s="445"/>
      <c r="R26" s="445"/>
      <c r="S26" s="340"/>
      <c r="T26" s="416"/>
      <c r="U26" s="416"/>
      <c r="V26" s="417"/>
      <c r="W26" s="449"/>
      <c r="X26" s="450"/>
      <c r="Y26" s="10"/>
      <c r="Z26" s="13"/>
      <c r="AA26" s="336"/>
      <c r="AB26" s="336"/>
      <c r="AC26" s="337"/>
      <c r="AE26" s="8"/>
    </row>
    <row r="27" spans="1:31" s="1" customFormat="1" ht="24" customHeight="1" x14ac:dyDescent="0.2">
      <c r="A27" s="390" t="s">
        <v>60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2" t="s">
        <v>33</v>
      </c>
      <c r="M27" s="392"/>
      <c r="N27" s="392" t="s">
        <v>669</v>
      </c>
      <c r="O27" s="392"/>
      <c r="P27" s="445">
        <v>65000</v>
      </c>
      <c r="Q27" s="445"/>
      <c r="R27" s="445"/>
      <c r="S27" s="340"/>
      <c r="T27" s="416"/>
      <c r="U27" s="416"/>
      <c r="V27" s="417"/>
      <c r="W27" s="449"/>
      <c r="X27" s="450"/>
      <c r="Y27" s="10"/>
      <c r="Z27" s="13"/>
      <c r="AA27" s="336"/>
      <c r="AB27" s="336"/>
      <c r="AC27" s="337"/>
    </row>
    <row r="28" spans="1:31" s="1" customFormat="1" ht="14.1" customHeight="1" x14ac:dyDescent="0.2">
      <c r="A28" s="390" t="s">
        <v>62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2" t="s">
        <v>33</v>
      </c>
      <c r="M28" s="392"/>
      <c r="N28" s="392" t="s">
        <v>63</v>
      </c>
      <c r="O28" s="392"/>
      <c r="P28" s="445">
        <v>30000</v>
      </c>
      <c r="Q28" s="445"/>
      <c r="R28" s="445"/>
      <c r="S28" s="340"/>
      <c r="T28" s="416"/>
      <c r="U28" s="416"/>
      <c r="V28" s="417"/>
      <c r="W28" s="449"/>
      <c r="X28" s="450"/>
      <c r="Y28" s="10"/>
      <c r="Z28" s="13"/>
      <c r="AA28" s="336"/>
      <c r="AB28" s="336"/>
      <c r="AC28" s="337"/>
      <c r="AE28" s="8"/>
    </row>
    <row r="29" spans="1:31" s="1" customFormat="1" ht="45" customHeight="1" x14ac:dyDescent="0.2">
      <c r="A29" s="390" t="s">
        <v>64</v>
      </c>
      <c r="B29" s="390"/>
      <c r="C29" s="390"/>
      <c r="D29" s="390"/>
      <c r="E29" s="390"/>
      <c r="F29" s="390"/>
      <c r="G29" s="390"/>
      <c r="H29" s="390"/>
      <c r="I29" s="390"/>
      <c r="J29" s="390"/>
      <c r="K29" s="390"/>
      <c r="L29" s="392" t="s">
        <v>33</v>
      </c>
      <c r="M29" s="392"/>
      <c r="N29" s="392" t="s">
        <v>65</v>
      </c>
      <c r="O29" s="392"/>
      <c r="P29" s="445">
        <v>1000</v>
      </c>
      <c r="Q29" s="445"/>
      <c r="R29" s="445"/>
      <c r="S29" s="340"/>
      <c r="T29" s="416"/>
      <c r="U29" s="416"/>
      <c r="V29" s="417"/>
      <c r="W29" s="449"/>
      <c r="X29" s="450"/>
      <c r="Y29" s="10"/>
      <c r="Z29" s="13"/>
      <c r="AA29" s="336"/>
      <c r="AB29" s="336"/>
      <c r="AC29" s="337"/>
    </row>
    <row r="30" spans="1:31" s="1" customFormat="1" ht="45" customHeight="1" x14ac:dyDescent="0.2">
      <c r="A30" s="390" t="s">
        <v>64</v>
      </c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2" t="s">
        <v>33</v>
      </c>
      <c r="M30" s="392"/>
      <c r="N30" s="453" t="s">
        <v>646</v>
      </c>
      <c r="O30" s="453"/>
      <c r="P30" s="448">
        <v>0</v>
      </c>
      <c r="Q30" s="448"/>
      <c r="R30" s="448"/>
      <c r="S30" s="340"/>
      <c r="T30" s="416"/>
      <c r="U30" s="416"/>
      <c r="V30" s="417"/>
      <c r="W30" s="449"/>
      <c r="X30" s="450"/>
      <c r="Y30" s="10"/>
      <c r="Z30" s="13"/>
      <c r="AA30" s="336"/>
      <c r="AB30" s="336"/>
      <c r="AC30" s="337"/>
    </row>
    <row r="31" spans="1:31" s="1" customFormat="1" ht="24" customHeight="1" x14ac:dyDescent="0.2">
      <c r="A31" s="390" t="s">
        <v>66</v>
      </c>
      <c r="B31" s="390"/>
      <c r="C31" s="390"/>
      <c r="D31" s="390"/>
      <c r="E31" s="390"/>
      <c r="F31" s="390"/>
      <c r="G31" s="390"/>
      <c r="H31" s="390"/>
      <c r="I31" s="390"/>
      <c r="J31" s="390"/>
      <c r="K31" s="390"/>
      <c r="L31" s="392" t="s">
        <v>33</v>
      </c>
      <c r="M31" s="392"/>
      <c r="N31" s="392" t="s">
        <v>67</v>
      </c>
      <c r="O31" s="392"/>
      <c r="P31" s="448">
        <v>5381800</v>
      </c>
      <c r="Q31" s="448"/>
      <c r="R31" s="448"/>
      <c r="S31" s="340"/>
      <c r="T31" s="416"/>
      <c r="U31" s="416"/>
      <c r="V31" s="417"/>
      <c r="W31" s="449"/>
      <c r="X31" s="450"/>
      <c r="Y31" s="10"/>
      <c r="Z31" s="13"/>
      <c r="AA31" s="336"/>
      <c r="AB31" s="336"/>
      <c r="AC31" s="337"/>
    </row>
    <row r="32" spans="1:31" s="1" customFormat="1" ht="24" customHeight="1" x14ac:dyDescent="0.2">
      <c r="A32" s="390" t="s">
        <v>68</v>
      </c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2" t="s">
        <v>33</v>
      </c>
      <c r="M32" s="392"/>
      <c r="N32" s="392" t="s">
        <v>69</v>
      </c>
      <c r="O32" s="392"/>
      <c r="P32" s="448">
        <v>0</v>
      </c>
      <c r="Q32" s="448"/>
      <c r="R32" s="448"/>
      <c r="S32" s="340"/>
      <c r="T32" s="416"/>
      <c r="U32" s="416"/>
      <c r="V32" s="417"/>
      <c r="W32" s="449"/>
      <c r="X32" s="450"/>
      <c r="Y32" s="10"/>
      <c r="Z32" s="13"/>
      <c r="AA32" s="336"/>
      <c r="AB32" s="336"/>
      <c r="AC32" s="337"/>
    </row>
    <row r="33" spans="1:31" s="1" customFormat="1" ht="24" customHeight="1" x14ac:dyDescent="0.2">
      <c r="A33" s="390" t="s">
        <v>70</v>
      </c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392" t="s">
        <v>33</v>
      </c>
      <c r="M33" s="392"/>
      <c r="N33" s="392" t="s">
        <v>71</v>
      </c>
      <c r="O33" s="392"/>
      <c r="P33" s="448">
        <v>2431000</v>
      </c>
      <c r="Q33" s="448"/>
      <c r="R33" s="448"/>
      <c r="S33" s="340"/>
      <c r="T33" s="416"/>
      <c r="U33" s="416"/>
      <c r="V33" s="417"/>
      <c r="W33" s="449"/>
      <c r="X33" s="450"/>
      <c r="Y33" s="10"/>
      <c r="Z33" s="13"/>
      <c r="AA33" s="336"/>
      <c r="AB33" s="336"/>
      <c r="AC33" s="337"/>
      <c r="AE33" s="8"/>
    </row>
    <row r="34" spans="1:31" s="1" customFormat="1" ht="14.1" customHeight="1" x14ac:dyDescent="0.2">
      <c r="A34" s="390" t="s">
        <v>72</v>
      </c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2" t="s">
        <v>33</v>
      </c>
      <c r="M34" s="392"/>
      <c r="N34" s="392" t="s">
        <v>73</v>
      </c>
      <c r="O34" s="392"/>
      <c r="P34" s="448">
        <v>0</v>
      </c>
      <c r="Q34" s="448"/>
      <c r="R34" s="448"/>
      <c r="S34" s="340"/>
      <c r="T34" s="416"/>
      <c r="U34" s="416"/>
      <c r="V34" s="417"/>
      <c r="W34" s="449"/>
      <c r="X34" s="450"/>
      <c r="Y34" s="10"/>
      <c r="Z34" s="13"/>
      <c r="AA34" s="336"/>
      <c r="AB34" s="336"/>
      <c r="AC34" s="337"/>
    </row>
    <row r="35" spans="1:31" s="1" customFormat="1" ht="23.25" customHeight="1" x14ac:dyDescent="0.2">
      <c r="A35" s="432" t="s">
        <v>197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8"/>
      <c r="L35" s="345">
        <v>10</v>
      </c>
      <c r="M35" s="346"/>
      <c r="N35" s="345" t="s">
        <v>196</v>
      </c>
      <c r="O35" s="451"/>
      <c r="P35" s="340">
        <v>0</v>
      </c>
      <c r="Q35" s="355"/>
      <c r="R35" s="452"/>
      <c r="S35" s="340"/>
      <c r="T35" s="416"/>
      <c r="U35" s="416"/>
      <c r="V35" s="417"/>
      <c r="W35" s="449"/>
      <c r="X35" s="450"/>
      <c r="Y35" s="10"/>
      <c r="Z35" s="13"/>
      <c r="AA35" s="336"/>
      <c r="AB35" s="336"/>
      <c r="AC35" s="337"/>
    </row>
    <row r="36" spans="1:31" s="1" customFormat="1" ht="14.1" customHeight="1" x14ac:dyDescent="0.2">
      <c r="A36" s="390" t="s">
        <v>74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2" t="s">
        <v>33</v>
      </c>
      <c r="M36" s="392"/>
      <c r="N36" s="392" t="s">
        <v>75</v>
      </c>
      <c r="O36" s="392"/>
      <c r="P36" s="448">
        <v>1386900</v>
      </c>
      <c r="Q36" s="448"/>
      <c r="R36" s="448"/>
      <c r="S36" s="340"/>
      <c r="T36" s="416"/>
      <c r="U36" s="416"/>
      <c r="V36" s="417"/>
      <c r="W36" s="449"/>
      <c r="X36" s="450"/>
      <c r="Y36" s="10"/>
      <c r="Z36" s="13"/>
      <c r="AA36" s="336"/>
      <c r="AB36" s="336"/>
      <c r="AC36" s="337"/>
    </row>
    <row r="37" spans="1:31" s="1" customFormat="1" ht="24" customHeight="1" x14ac:dyDescent="0.2">
      <c r="A37" s="390" t="s">
        <v>76</v>
      </c>
      <c r="B37" s="390"/>
      <c r="C37" s="390"/>
      <c r="D37" s="390"/>
      <c r="E37" s="390"/>
      <c r="F37" s="390"/>
      <c r="G37" s="390"/>
      <c r="H37" s="390"/>
      <c r="I37" s="390"/>
      <c r="J37" s="390"/>
      <c r="K37" s="390"/>
      <c r="L37" s="392" t="s">
        <v>33</v>
      </c>
      <c r="M37" s="392"/>
      <c r="N37" s="392" t="s">
        <v>77</v>
      </c>
      <c r="O37" s="392"/>
      <c r="P37" s="448">
        <f>3800</f>
        <v>3800</v>
      </c>
      <c r="Q37" s="448"/>
      <c r="R37" s="448"/>
      <c r="S37" s="340"/>
      <c r="T37" s="416"/>
      <c r="U37" s="416"/>
      <c r="V37" s="417"/>
      <c r="W37" s="449"/>
      <c r="X37" s="450"/>
      <c r="Y37" s="10"/>
      <c r="Z37" s="13"/>
      <c r="AA37" s="336"/>
      <c r="AB37" s="336"/>
      <c r="AC37" s="337"/>
    </row>
    <row r="38" spans="1:31" s="1" customFormat="1" ht="24" customHeight="1" x14ac:dyDescent="0.2">
      <c r="A38" s="390" t="s">
        <v>78</v>
      </c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2" t="s">
        <v>33</v>
      </c>
      <c r="M38" s="392"/>
      <c r="N38" s="392" t="s">
        <v>79</v>
      </c>
      <c r="O38" s="392"/>
      <c r="P38" s="448">
        <v>246000</v>
      </c>
      <c r="Q38" s="448"/>
      <c r="R38" s="448"/>
      <c r="S38" s="340"/>
      <c r="T38" s="416"/>
      <c r="U38" s="416"/>
      <c r="V38" s="417"/>
      <c r="W38" s="449"/>
      <c r="X38" s="450"/>
      <c r="Y38" s="10"/>
      <c r="Z38" s="13"/>
      <c r="AA38" s="336"/>
      <c r="AB38" s="336"/>
      <c r="AC38" s="337"/>
    </row>
    <row r="39" spans="1:31" s="1" customFormat="1" ht="45" customHeight="1" x14ac:dyDescent="0.2">
      <c r="A39" s="390" t="s">
        <v>80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2" t="s">
        <v>33</v>
      </c>
      <c r="M39" s="392"/>
      <c r="N39" s="392" t="s">
        <v>81</v>
      </c>
      <c r="O39" s="392"/>
      <c r="P39" s="448">
        <v>600000</v>
      </c>
      <c r="Q39" s="448"/>
      <c r="R39" s="448"/>
      <c r="S39" s="340"/>
      <c r="T39" s="416"/>
      <c r="U39" s="416"/>
      <c r="V39" s="417"/>
      <c r="W39" s="449"/>
      <c r="X39" s="450"/>
      <c r="Y39" s="10"/>
      <c r="Z39" s="13"/>
      <c r="AA39" s="336"/>
      <c r="AB39" s="336"/>
      <c r="AC39" s="337"/>
    </row>
    <row r="40" spans="1:31" s="1" customFormat="1" ht="24" customHeight="1" x14ac:dyDescent="0.2">
      <c r="A40" s="390" t="s">
        <v>185</v>
      </c>
      <c r="B40" s="390"/>
      <c r="C40" s="390"/>
      <c r="D40" s="390"/>
      <c r="E40" s="390"/>
      <c r="F40" s="390"/>
      <c r="G40" s="390"/>
      <c r="H40" s="390"/>
      <c r="I40" s="390"/>
      <c r="J40" s="390"/>
      <c r="K40" s="390"/>
      <c r="L40" s="392" t="s">
        <v>33</v>
      </c>
      <c r="M40" s="392"/>
      <c r="N40" s="446" t="s">
        <v>82</v>
      </c>
      <c r="O40" s="447"/>
      <c r="P40" s="448">
        <v>140000</v>
      </c>
      <c r="Q40" s="448"/>
      <c r="R40" s="448"/>
      <c r="S40" s="340"/>
      <c r="T40" s="416"/>
      <c r="U40" s="416"/>
      <c r="V40" s="417"/>
      <c r="W40" s="449"/>
      <c r="X40" s="450"/>
      <c r="Y40" s="10"/>
      <c r="Z40" s="13"/>
      <c r="AA40" s="336"/>
      <c r="AB40" s="336"/>
      <c r="AC40" s="337"/>
      <c r="AE40" s="8"/>
    </row>
    <row r="41" spans="1:31" s="1" customFormat="1" ht="14.1" customHeight="1" x14ac:dyDescent="0.2">
      <c r="A41" s="390" t="s">
        <v>83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2" t="s">
        <v>33</v>
      </c>
      <c r="M41" s="392"/>
      <c r="N41" s="392" t="s">
        <v>84</v>
      </c>
      <c r="O41" s="392"/>
      <c r="P41" s="445">
        <v>200000</v>
      </c>
      <c r="Q41" s="445"/>
      <c r="R41" s="445"/>
      <c r="S41" s="340"/>
      <c r="T41" s="416"/>
      <c r="U41" s="416"/>
      <c r="V41" s="417"/>
      <c r="W41" s="365"/>
      <c r="X41" s="444"/>
      <c r="Y41" s="10"/>
      <c r="Z41" s="13"/>
      <c r="AA41" s="336"/>
      <c r="AB41" s="336"/>
      <c r="AC41" s="337"/>
      <c r="AE41" s="8"/>
    </row>
    <row r="42" spans="1:31" s="1" customFormat="1" ht="47.25" customHeight="1" thickBot="1" x14ac:dyDescent="0.25">
      <c r="A42" s="390" t="s">
        <v>85</v>
      </c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2" t="s">
        <v>33</v>
      </c>
      <c r="M42" s="392"/>
      <c r="N42" s="392" t="s">
        <v>86</v>
      </c>
      <c r="O42" s="392"/>
      <c r="P42" s="394">
        <v>0</v>
      </c>
      <c r="Q42" s="394"/>
      <c r="R42" s="394"/>
      <c r="S42" s="441"/>
      <c r="T42" s="442"/>
      <c r="U42" s="442"/>
      <c r="V42" s="443"/>
      <c r="W42" s="365"/>
      <c r="X42" s="444"/>
      <c r="Y42" s="10"/>
      <c r="Z42" s="13"/>
      <c r="AA42" s="336"/>
      <c r="AB42" s="336"/>
      <c r="AC42" s="337"/>
      <c r="AE42" s="8"/>
    </row>
    <row r="43" spans="1:31" s="1" customFormat="1" ht="41.25" customHeight="1" thickBot="1" x14ac:dyDescent="0.25">
      <c r="A43" s="390" t="s">
        <v>673</v>
      </c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2" t="s">
        <v>33</v>
      </c>
      <c r="M43" s="392"/>
      <c r="N43" s="392" t="s">
        <v>672</v>
      </c>
      <c r="O43" s="392"/>
      <c r="P43" s="394">
        <v>-71285.509999999995</v>
      </c>
      <c r="Q43" s="394"/>
      <c r="R43" s="394"/>
      <c r="S43" s="441"/>
      <c r="T43" s="442"/>
      <c r="U43" s="442"/>
      <c r="V43" s="443"/>
      <c r="W43" s="365"/>
      <c r="X43" s="444"/>
      <c r="Y43" s="10"/>
      <c r="Z43" s="13"/>
      <c r="AA43" s="336"/>
      <c r="AB43" s="336"/>
      <c r="AC43" s="336"/>
      <c r="AE43" s="8"/>
    </row>
    <row r="44" spans="1:31" s="1" customFormat="1" ht="14.1" customHeight="1" x14ac:dyDescent="0.2">
      <c r="A44" s="482" t="s">
        <v>9</v>
      </c>
      <c r="B44" s="482"/>
      <c r="C44" s="482"/>
      <c r="D44" s="482"/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2"/>
      <c r="T44" s="482"/>
      <c r="U44" s="482"/>
      <c r="V44" s="482"/>
      <c r="W44" s="483"/>
      <c r="X44" s="483"/>
      <c r="Y44" s="10"/>
      <c r="Z44" s="10"/>
      <c r="AA44" s="336"/>
      <c r="AB44" s="336"/>
      <c r="AC44" s="336"/>
    </row>
    <row r="45" spans="1:31" s="1" customFormat="1" ht="14.1" customHeight="1" thickBot="1" x14ac:dyDescent="0.25">
      <c r="A45" s="406" t="s">
        <v>87</v>
      </c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10"/>
      <c r="Z45" s="10"/>
      <c r="AA45" s="336"/>
      <c r="AB45" s="336"/>
      <c r="AC45" s="336"/>
    </row>
    <row r="46" spans="1:31" s="1" customFormat="1" ht="35.1" customHeight="1" x14ac:dyDescent="0.2">
      <c r="A46" s="407" t="s">
        <v>20</v>
      </c>
      <c r="B46" s="407"/>
      <c r="C46" s="407"/>
      <c r="D46" s="407"/>
      <c r="E46" s="407"/>
      <c r="F46" s="407"/>
      <c r="G46" s="407"/>
      <c r="H46" s="407"/>
      <c r="I46" s="407"/>
      <c r="J46" s="407"/>
      <c r="K46" s="407"/>
      <c r="L46" s="407" t="s">
        <v>21</v>
      </c>
      <c r="M46" s="407"/>
      <c r="N46" s="407" t="s">
        <v>88</v>
      </c>
      <c r="O46" s="407"/>
      <c r="P46" s="408" t="s">
        <v>23</v>
      </c>
      <c r="Q46" s="408"/>
      <c r="R46" s="408"/>
      <c r="S46" s="408" t="s">
        <v>24</v>
      </c>
      <c r="T46" s="408"/>
      <c r="U46" s="408"/>
      <c r="V46" s="408"/>
      <c r="W46" s="409" t="s">
        <v>25</v>
      </c>
      <c r="X46" s="409"/>
      <c r="Y46" s="10"/>
      <c r="Z46" s="10"/>
      <c r="AA46" s="336" t="s">
        <v>207</v>
      </c>
      <c r="AB46" s="336"/>
      <c r="AC46" s="336"/>
    </row>
    <row r="47" spans="1:31" s="1" customFormat="1" ht="14.1" customHeight="1" thickBot="1" x14ac:dyDescent="0.25">
      <c r="A47" s="403" t="s">
        <v>26</v>
      </c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 t="s">
        <v>27</v>
      </c>
      <c r="M47" s="403"/>
      <c r="N47" s="403" t="s">
        <v>28</v>
      </c>
      <c r="O47" s="403"/>
      <c r="P47" s="404" t="s">
        <v>29</v>
      </c>
      <c r="Q47" s="404"/>
      <c r="R47" s="404"/>
      <c r="S47" s="404" t="s">
        <v>30</v>
      </c>
      <c r="T47" s="404"/>
      <c r="U47" s="404"/>
      <c r="V47" s="404"/>
      <c r="W47" s="472" t="s">
        <v>31</v>
      </c>
      <c r="X47" s="472"/>
      <c r="Y47" s="10"/>
      <c r="Z47" s="10"/>
      <c r="AA47" s="336"/>
      <c r="AB47" s="336"/>
      <c r="AC47" s="336"/>
    </row>
    <row r="48" spans="1:31" s="1" customFormat="1" ht="14.1" customHeight="1" thickBot="1" x14ac:dyDescent="0.25">
      <c r="A48" s="398" t="s">
        <v>89</v>
      </c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9" t="s">
        <v>90</v>
      </c>
      <c r="M48" s="399"/>
      <c r="N48" s="399" t="s">
        <v>34</v>
      </c>
      <c r="O48" s="399"/>
      <c r="P48" s="401">
        <f>P49+P50+P51+P52+P53+P54+P55+P56+P57+P58+P60+P59+P61+P63+P62+P64+P65+P66+P67+P69+P68+P70+P71+P72+P73+P74+P75+P76+P77+P78+P79+P80+P81+P82+P83+P84+P85+P86+P87+P88+P89+P90+P91+P92+P93+P94+P95+P96+P97+P100+P99+P101+P102+P103+P105+P104+P106+P107++P108+P109+P111+P112+P113+P114+P115+P116+P117+P118+P119+P120+P121+P110</f>
        <v>32731762.09</v>
      </c>
      <c r="Q48" s="401"/>
      <c r="R48" s="401"/>
      <c r="S48" s="401">
        <f>SUM(S49:V121)</f>
        <v>0</v>
      </c>
      <c r="T48" s="401"/>
      <c r="U48" s="401"/>
      <c r="V48" s="441"/>
      <c r="W48" s="365">
        <f>P48-S48</f>
        <v>32731762.09</v>
      </c>
      <c r="X48" s="365"/>
      <c r="Y48" s="10"/>
      <c r="Z48" s="10"/>
      <c r="AA48" s="336" t="s">
        <v>208</v>
      </c>
      <c r="AB48" s="336"/>
      <c r="AC48" s="336"/>
    </row>
    <row r="49" spans="1:29" s="1" customFormat="1" ht="14.1" customHeight="1" x14ac:dyDescent="0.2">
      <c r="A49" s="359" t="s">
        <v>91</v>
      </c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2" t="s">
        <v>90</v>
      </c>
      <c r="M49" s="352"/>
      <c r="N49" s="341" t="s">
        <v>92</v>
      </c>
      <c r="O49" s="341"/>
      <c r="P49" s="342">
        <v>756000</v>
      </c>
      <c r="Q49" s="342"/>
      <c r="R49" s="342"/>
      <c r="S49" s="343"/>
      <c r="T49" s="343"/>
      <c r="U49" s="343"/>
      <c r="V49" s="344"/>
      <c r="W49" s="373"/>
      <c r="X49" s="373"/>
      <c r="Y49" s="11">
        <v>6000</v>
      </c>
      <c r="Z49" s="10"/>
      <c r="AA49" s="336" t="s">
        <v>206</v>
      </c>
      <c r="AB49" s="336"/>
      <c r="AC49" s="336"/>
    </row>
    <row r="50" spans="1:29" s="1" customFormat="1" ht="33.950000000000003" customHeight="1" x14ac:dyDescent="0.2">
      <c r="A50" s="359" t="s">
        <v>93</v>
      </c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2" t="s">
        <v>90</v>
      </c>
      <c r="M50" s="352"/>
      <c r="N50" s="341" t="s">
        <v>94</v>
      </c>
      <c r="O50" s="341"/>
      <c r="P50" s="342">
        <v>227900</v>
      </c>
      <c r="Q50" s="342"/>
      <c r="R50" s="342"/>
      <c r="S50" s="343" t="s">
        <v>398</v>
      </c>
      <c r="T50" s="343"/>
      <c r="U50" s="343"/>
      <c r="V50" s="344"/>
      <c r="W50" s="373"/>
      <c r="X50" s="373"/>
      <c r="Y50" s="11">
        <v>3000</v>
      </c>
      <c r="Z50" s="10"/>
      <c r="AA50" s="337">
        <f>P49+P50+P51+P52+P53+P54+P55+P56+P57+P58+P59+P60</f>
        <v>5174300</v>
      </c>
      <c r="AB50" s="336" t="s">
        <v>209</v>
      </c>
      <c r="AC50" s="336"/>
    </row>
    <row r="51" spans="1:29" s="1" customFormat="1" ht="14.1" customHeight="1" x14ac:dyDescent="0.2">
      <c r="A51" s="359" t="s">
        <v>91</v>
      </c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2" t="s">
        <v>90</v>
      </c>
      <c r="M51" s="352"/>
      <c r="N51" s="341" t="s">
        <v>95</v>
      </c>
      <c r="O51" s="341"/>
      <c r="P51" s="342">
        <v>1971600</v>
      </c>
      <c r="Q51" s="342"/>
      <c r="R51" s="342"/>
      <c r="S51" s="343" t="s">
        <v>398</v>
      </c>
      <c r="T51" s="343"/>
      <c r="U51" s="343"/>
      <c r="V51" s="344"/>
      <c r="W51" s="373" t="s">
        <v>398</v>
      </c>
      <c r="X51" s="373"/>
      <c r="Y51" s="11"/>
      <c r="Z51" s="10"/>
      <c r="AA51" s="336"/>
      <c r="AB51" s="336"/>
      <c r="AC51" s="336"/>
    </row>
    <row r="52" spans="1:29" s="1" customFormat="1" ht="33.950000000000003" customHeight="1" x14ac:dyDescent="0.2">
      <c r="A52" s="359" t="s">
        <v>93</v>
      </c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2" t="s">
        <v>90</v>
      </c>
      <c r="M52" s="352"/>
      <c r="N52" s="341" t="s">
        <v>96</v>
      </c>
      <c r="O52" s="341"/>
      <c r="P52" s="342">
        <v>468300</v>
      </c>
      <c r="Q52" s="342"/>
      <c r="R52" s="342"/>
      <c r="S52" s="343"/>
      <c r="T52" s="343"/>
      <c r="U52" s="343"/>
      <c r="V52" s="344"/>
      <c r="W52" s="373" t="s">
        <v>398</v>
      </c>
      <c r="X52" s="373"/>
      <c r="Y52" s="11"/>
      <c r="Z52" s="10"/>
      <c r="AA52" s="336"/>
      <c r="AB52" s="336"/>
      <c r="AC52" s="336"/>
    </row>
    <row r="53" spans="1:29" s="1" customFormat="1" ht="14.1" customHeight="1" x14ac:dyDescent="0.2">
      <c r="A53" s="422" t="s">
        <v>97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2" t="s">
        <v>90</v>
      </c>
      <c r="M53" s="352"/>
      <c r="N53" s="414" t="s">
        <v>98</v>
      </c>
      <c r="O53" s="415"/>
      <c r="P53" s="342">
        <v>682000</v>
      </c>
      <c r="Q53" s="342"/>
      <c r="R53" s="342"/>
      <c r="S53" s="343"/>
      <c r="T53" s="343"/>
      <c r="U53" s="343"/>
      <c r="V53" s="344"/>
      <c r="W53" s="373"/>
      <c r="X53" s="373"/>
      <c r="Y53" s="11"/>
      <c r="Z53" s="10"/>
      <c r="AA53" s="336"/>
      <c r="AB53" s="336"/>
      <c r="AC53" s="336"/>
    </row>
    <row r="54" spans="1:29" s="1" customFormat="1" ht="14.1" customHeight="1" x14ac:dyDescent="0.2">
      <c r="A54" s="366" t="s">
        <v>97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8"/>
      <c r="L54" s="345"/>
      <c r="M54" s="346"/>
      <c r="N54" s="369" t="s">
        <v>192</v>
      </c>
      <c r="O54" s="370"/>
      <c r="P54" s="362">
        <v>0</v>
      </c>
      <c r="Q54" s="363"/>
      <c r="R54" s="364"/>
      <c r="S54" s="344"/>
      <c r="T54" s="371"/>
      <c r="U54" s="371"/>
      <c r="V54" s="372"/>
      <c r="W54" s="373"/>
      <c r="X54" s="373"/>
      <c r="Y54" s="11"/>
      <c r="Z54" s="10"/>
      <c r="AA54" s="336"/>
      <c r="AB54" s="336"/>
      <c r="AC54" s="336"/>
    </row>
    <row r="55" spans="1:29" s="1" customFormat="1" ht="14.1" customHeight="1" x14ac:dyDescent="0.2">
      <c r="A55" s="359" t="s">
        <v>97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2" t="s">
        <v>90</v>
      </c>
      <c r="M55" s="352"/>
      <c r="N55" s="414" t="s">
        <v>180</v>
      </c>
      <c r="O55" s="415"/>
      <c r="P55" s="342">
        <v>850000</v>
      </c>
      <c r="Q55" s="342"/>
      <c r="R55" s="342"/>
      <c r="S55" s="343"/>
      <c r="T55" s="343"/>
      <c r="U55" s="343"/>
      <c r="V55" s="344"/>
      <c r="W55" s="373"/>
      <c r="X55" s="373"/>
      <c r="Y55" s="11"/>
      <c r="Z55" s="10"/>
      <c r="AA55" s="336"/>
      <c r="AB55" s="336"/>
      <c r="AC55" s="336"/>
    </row>
    <row r="56" spans="1:29" s="1" customFormat="1" ht="14.1" customHeight="1" x14ac:dyDescent="0.2">
      <c r="A56" s="359" t="s">
        <v>99</v>
      </c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2" t="s">
        <v>90</v>
      </c>
      <c r="M56" s="352"/>
      <c r="N56" s="341" t="s">
        <v>100</v>
      </c>
      <c r="O56" s="341"/>
      <c r="P56" s="342">
        <v>48700</v>
      </c>
      <c r="Q56" s="342"/>
      <c r="R56" s="342"/>
      <c r="S56" s="343"/>
      <c r="T56" s="343"/>
      <c r="U56" s="343"/>
      <c r="V56" s="344"/>
      <c r="W56" s="373"/>
      <c r="X56" s="373"/>
      <c r="Y56" s="11"/>
      <c r="Z56" s="10"/>
    </row>
    <row r="57" spans="1:29" s="1" customFormat="1" ht="14.1" customHeight="1" x14ac:dyDescent="0.2">
      <c r="A57" s="359" t="s">
        <v>101</v>
      </c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2" t="s">
        <v>90</v>
      </c>
      <c r="M57" s="352"/>
      <c r="N57" s="341" t="s">
        <v>102</v>
      </c>
      <c r="O57" s="341"/>
      <c r="P57" s="342">
        <v>141000</v>
      </c>
      <c r="Q57" s="342"/>
      <c r="R57" s="342"/>
      <c r="S57" s="343"/>
      <c r="T57" s="343"/>
      <c r="U57" s="343"/>
      <c r="V57" s="344"/>
      <c r="W57" s="373"/>
      <c r="X57" s="373"/>
      <c r="Y57" s="11"/>
      <c r="Z57" s="10"/>
    </row>
    <row r="58" spans="1:29" s="1" customFormat="1" ht="14.1" customHeight="1" x14ac:dyDescent="0.2">
      <c r="A58" s="359" t="s">
        <v>103</v>
      </c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2" t="s">
        <v>90</v>
      </c>
      <c r="M58" s="352"/>
      <c r="N58" s="341" t="s">
        <v>104</v>
      </c>
      <c r="O58" s="341"/>
      <c r="P58" s="342">
        <v>10000</v>
      </c>
      <c r="Q58" s="342"/>
      <c r="R58" s="342"/>
      <c r="S58" s="343"/>
      <c r="T58" s="343"/>
      <c r="U58" s="343"/>
      <c r="V58" s="344"/>
      <c r="W58" s="373"/>
      <c r="X58" s="373"/>
      <c r="Y58" s="11"/>
      <c r="Z58" s="10"/>
    </row>
    <row r="59" spans="1:29" s="1" customFormat="1" ht="14.1" customHeight="1" x14ac:dyDescent="0.2">
      <c r="A59" s="359" t="s">
        <v>105</v>
      </c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2" t="s">
        <v>90</v>
      </c>
      <c r="M59" s="352"/>
      <c r="N59" s="341" t="s">
        <v>106</v>
      </c>
      <c r="O59" s="341"/>
      <c r="P59" s="342">
        <v>15000</v>
      </c>
      <c r="Q59" s="342"/>
      <c r="R59" s="342"/>
      <c r="S59" s="343"/>
      <c r="T59" s="343"/>
      <c r="U59" s="343"/>
      <c r="V59" s="344"/>
      <c r="W59" s="373"/>
      <c r="X59" s="373"/>
      <c r="Y59" s="11"/>
      <c r="Z59" s="10"/>
      <c r="AA59" s="8"/>
    </row>
    <row r="60" spans="1:29" s="1" customFormat="1" ht="14.1" customHeight="1" x14ac:dyDescent="0.2">
      <c r="A60" s="359" t="s">
        <v>97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2" t="s">
        <v>90</v>
      </c>
      <c r="M60" s="352"/>
      <c r="N60" s="341" t="s">
        <v>107</v>
      </c>
      <c r="O60" s="341"/>
      <c r="P60" s="342">
        <f>3800</f>
        <v>3800</v>
      </c>
      <c r="Q60" s="342"/>
      <c r="R60" s="342"/>
      <c r="S60" s="343"/>
      <c r="T60" s="343"/>
      <c r="U60" s="343"/>
      <c r="V60" s="344"/>
      <c r="W60" s="373"/>
      <c r="X60" s="373"/>
      <c r="Y60" s="11"/>
      <c r="Z60" s="10"/>
    </row>
    <row r="61" spans="1:29" s="1" customFormat="1" ht="13.5" customHeight="1" x14ac:dyDescent="0.2">
      <c r="A61" s="359" t="s">
        <v>99</v>
      </c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2" t="s">
        <v>90</v>
      </c>
      <c r="M61" s="352"/>
      <c r="N61" s="341" t="s">
        <v>108</v>
      </c>
      <c r="O61" s="341"/>
      <c r="P61" s="342">
        <v>63000</v>
      </c>
      <c r="Q61" s="342"/>
      <c r="R61" s="342"/>
      <c r="S61" s="343"/>
      <c r="T61" s="343"/>
      <c r="U61" s="343"/>
      <c r="V61" s="344"/>
      <c r="W61" s="373"/>
      <c r="X61" s="373"/>
      <c r="Y61" s="11"/>
      <c r="Z61" s="10"/>
      <c r="AA61" s="8"/>
    </row>
    <row r="62" spans="1:29" s="1" customFormat="1" ht="13.5" customHeight="1" x14ac:dyDescent="0.2">
      <c r="A62" s="432" t="s">
        <v>109</v>
      </c>
      <c r="B62" s="433"/>
      <c r="C62" s="433"/>
      <c r="D62" s="433"/>
      <c r="E62" s="433"/>
      <c r="F62" s="433"/>
      <c r="G62" s="433"/>
      <c r="H62" s="433"/>
      <c r="I62" s="433"/>
      <c r="J62" s="433"/>
      <c r="K62" s="434"/>
      <c r="L62" s="345" t="s">
        <v>90</v>
      </c>
      <c r="M62" s="383"/>
      <c r="N62" s="435" t="s">
        <v>110</v>
      </c>
      <c r="O62" s="436"/>
      <c r="P62" s="349">
        <f>0</f>
        <v>0</v>
      </c>
      <c r="Q62" s="419"/>
      <c r="R62" s="420"/>
      <c r="S62" s="431"/>
      <c r="T62" s="437"/>
      <c r="U62" s="437"/>
      <c r="V62" s="438"/>
      <c r="W62" s="439"/>
      <c r="X62" s="440"/>
      <c r="Y62" s="11"/>
      <c r="Z62" s="10"/>
    </row>
    <row r="63" spans="1:29" s="1" customFormat="1" ht="14.1" customHeight="1" x14ac:dyDescent="0.2">
      <c r="A63" s="359" t="s">
        <v>111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2" t="s">
        <v>90</v>
      </c>
      <c r="M63" s="352"/>
      <c r="N63" s="341" t="s">
        <v>112</v>
      </c>
      <c r="O63" s="341"/>
      <c r="P63" s="342">
        <v>10000</v>
      </c>
      <c r="Q63" s="342"/>
      <c r="R63" s="342"/>
      <c r="S63" s="430"/>
      <c r="T63" s="430"/>
      <c r="U63" s="430"/>
      <c r="V63" s="431"/>
      <c r="W63" s="373"/>
      <c r="X63" s="373"/>
      <c r="Y63" s="11"/>
      <c r="Z63" s="10"/>
    </row>
    <row r="64" spans="1:29" s="1" customFormat="1" ht="14.1" customHeight="1" x14ac:dyDescent="0.2">
      <c r="A64" s="359" t="s">
        <v>97</v>
      </c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2" t="s">
        <v>90</v>
      </c>
      <c r="M64" s="352"/>
      <c r="N64" s="341" t="s">
        <v>113</v>
      </c>
      <c r="O64" s="341"/>
      <c r="P64" s="342">
        <v>0</v>
      </c>
      <c r="Q64" s="342"/>
      <c r="R64" s="342"/>
      <c r="S64" s="343"/>
      <c r="T64" s="343"/>
      <c r="U64" s="343"/>
      <c r="V64" s="344"/>
      <c r="W64" s="373"/>
      <c r="X64" s="373"/>
      <c r="Y64" s="11"/>
      <c r="Z64" s="10"/>
    </row>
    <row r="65" spans="1:26" s="1" customFormat="1" ht="14.1" customHeight="1" x14ac:dyDescent="0.2">
      <c r="A65" s="359" t="s">
        <v>114</v>
      </c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2" t="s">
        <v>90</v>
      </c>
      <c r="M65" s="352"/>
      <c r="N65" s="341" t="s">
        <v>115</v>
      </c>
      <c r="O65" s="341"/>
      <c r="P65" s="342">
        <v>4725000</v>
      </c>
      <c r="Q65" s="342"/>
      <c r="R65" s="342"/>
      <c r="S65" s="343"/>
      <c r="T65" s="343"/>
      <c r="U65" s="343"/>
      <c r="V65" s="344"/>
      <c r="W65" s="373"/>
      <c r="X65" s="373"/>
      <c r="Y65" s="11"/>
      <c r="Z65" s="10"/>
    </row>
    <row r="66" spans="1:26" s="1" customFormat="1" ht="24" customHeight="1" x14ac:dyDescent="0.2">
      <c r="A66" s="359" t="s">
        <v>116</v>
      </c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2" t="s">
        <v>90</v>
      </c>
      <c r="M66" s="352"/>
      <c r="N66" s="341" t="s">
        <v>117</v>
      </c>
      <c r="O66" s="341"/>
      <c r="P66" s="342">
        <v>1393700</v>
      </c>
      <c r="Q66" s="342"/>
      <c r="R66" s="342"/>
      <c r="S66" s="343"/>
      <c r="T66" s="343"/>
      <c r="U66" s="343"/>
      <c r="V66" s="344"/>
      <c r="W66" s="373"/>
      <c r="X66" s="373"/>
      <c r="Y66" s="11"/>
      <c r="Z66" s="10"/>
    </row>
    <row r="67" spans="1:26" s="1" customFormat="1" ht="24" customHeight="1" x14ac:dyDescent="0.2">
      <c r="A67" s="359" t="s">
        <v>97</v>
      </c>
      <c r="B67" s="359"/>
      <c r="C67" s="359"/>
      <c r="D67" s="359"/>
      <c r="E67" s="359"/>
      <c r="F67" s="359"/>
      <c r="G67" s="359"/>
      <c r="H67" s="359"/>
      <c r="I67" s="359"/>
      <c r="J67" s="359"/>
      <c r="K67" s="359"/>
      <c r="L67" s="352" t="s">
        <v>90</v>
      </c>
      <c r="M67" s="352"/>
      <c r="N67" s="341" t="s">
        <v>676</v>
      </c>
      <c r="O67" s="341"/>
      <c r="P67" s="342">
        <v>270000</v>
      </c>
      <c r="Q67" s="342"/>
      <c r="R67" s="342"/>
      <c r="S67" s="343"/>
      <c r="T67" s="343"/>
      <c r="U67" s="343"/>
      <c r="V67" s="344"/>
      <c r="W67" s="373"/>
      <c r="X67" s="373"/>
      <c r="Y67" s="11"/>
      <c r="Z67" s="10"/>
    </row>
    <row r="68" spans="1:26" s="1" customFormat="1" ht="14.1" customHeight="1" x14ac:dyDescent="0.2">
      <c r="A68" s="359" t="s">
        <v>97</v>
      </c>
      <c r="B68" s="359"/>
      <c r="C68" s="359"/>
      <c r="D68" s="359"/>
      <c r="E68" s="359"/>
      <c r="F68" s="359"/>
      <c r="G68" s="359"/>
      <c r="H68" s="359"/>
      <c r="I68" s="359"/>
      <c r="J68" s="359"/>
      <c r="K68" s="359"/>
      <c r="L68" s="352" t="s">
        <v>90</v>
      </c>
      <c r="M68" s="352"/>
      <c r="N68" s="341" t="s">
        <v>118</v>
      </c>
      <c r="O68" s="341"/>
      <c r="P68" s="342">
        <f>520000+812000</f>
        <v>1332000</v>
      </c>
      <c r="Q68" s="342"/>
      <c r="R68" s="342"/>
      <c r="S68" s="343"/>
      <c r="T68" s="343"/>
      <c r="U68" s="343"/>
      <c r="V68" s="344"/>
      <c r="W68" s="373"/>
      <c r="X68" s="373"/>
      <c r="Y68" s="11"/>
      <c r="Z68" s="10"/>
    </row>
    <row r="69" spans="1:26" s="1" customFormat="1" ht="14.1" customHeight="1" x14ac:dyDescent="0.2">
      <c r="A69" s="359" t="s">
        <v>101</v>
      </c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2" t="s">
        <v>90</v>
      </c>
      <c r="M69" s="352"/>
      <c r="N69" s="341" t="s">
        <v>119</v>
      </c>
      <c r="O69" s="341"/>
      <c r="P69" s="342">
        <f>20000</f>
        <v>20000</v>
      </c>
      <c r="Q69" s="342"/>
      <c r="R69" s="342"/>
      <c r="S69" s="343"/>
      <c r="T69" s="343"/>
      <c r="U69" s="343"/>
      <c r="V69" s="344"/>
      <c r="W69" s="373"/>
      <c r="X69" s="373"/>
      <c r="Y69" s="11"/>
      <c r="Z69" s="10"/>
    </row>
    <row r="70" spans="1:26" s="1" customFormat="1" ht="14.1" customHeight="1" x14ac:dyDescent="0.2">
      <c r="A70" s="359" t="s">
        <v>103</v>
      </c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2" t="s">
        <v>90</v>
      </c>
      <c r="M70" s="352"/>
      <c r="N70" s="341" t="s">
        <v>120</v>
      </c>
      <c r="O70" s="341"/>
      <c r="P70" s="342">
        <v>8000</v>
      </c>
      <c r="Q70" s="342"/>
      <c r="R70" s="342"/>
      <c r="S70" s="430"/>
      <c r="T70" s="430"/>
      <c r="U70" s="430"/>
      <c r="V70" s="431"/>
      <c r="W70" s="373"/>
      <c r="X70" s="373"/>
      <c r="Y70" s="11"/>
      <c r="Z70" s="10"/>
    </row>
    <row r="71" spans="1:26" s="1" customFormat="1" ht="14.1" customHeight="1" x14ac:dyDescent="0.2">
      <c r="A71" s="359" t="s">
        <v>105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2" t="s">
        <v>90</v>
      </c>
      <c r="M71" s="352"/>
      <c r="N71" s="352" t="s">
        <v>121</v>
      </c>
      <c r="O71" s="352"/>
      <c r="P71" s="342">
        <v>900</v>
      </c>
      <c r="Q71" s="342"/>
      <c r="R71" s="342"/>
      <c r="S71" s="339"/>
      <c r="T71" s="339"/>
      <c r="U71" s="339"/>
      <c r="V71" s="340"/>
      <c r="W71" s="365"/>
      <c r="X71" s="365"/>
      <c r="Y71" s="11"/>
      <c r="Z71" s="10"/>
    </row>
    <row r="72" spans="1:26" s="1" customFormat="1" ht="14.1" customHeight="1" x14ac:dyDescent="0.2">
      <c r="A72" s="422" t="s">
        <v>97</v>
      </c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2" t="s">
        <v>90</v>
      </c>
      <c r="M72" s="352"/>
      <c r="N72" s="352" t="s">
        <v>122</v>
      </c>
      <c r="O72" s="352"/>
      <c r="P72" s="342">
        <v>0</v>
      </c>
      <c r="Q72" s="342"/>
      <c r="R72" s="342"/>
      <c r="S72" s="339"/>
      <c r="T72" s="339"/>
      <c r="U72" s="339"/>
      <c r="V72" s="340"/>
      <c r="W72" s="365"/>
      <c r="X72" s="365"/>
      <c r="Y72" s="11"/>
      <c r="Z72" s="10"/>
    </row>
    <row r="73" spans="1:26" s="1" customFormat="1" ht="14.1" customHeight="1" x14ac:dyDescent="0.2">
      <c r="A73" s="366" t="s">
        <v>97</v>
      </c>
      <c r="B73" s="367"/>
      <c r="C73" s="367"/>
      <c r="D73" s="367"/>
      <c r="E73" s="367"/>
      <c r="F73" s="367"/>
      <c r="G73" s="367"/>
      <c r="H73" s="367"/>
      <c r="I73" s="367"/>
      <c r="J73" s="367"/>
      <c r="K73" s="368"/>
      <c r="L73" s="345">
        <v>200</v>
      </c>
      <c r="M73" s="346"/>
      <c r="N73" s="360" t="s">
        <v>191</v>
      </c>
      <c r="O73" s="361"/>
      <c r="P73" s="362">
        <v>0</v>
      </c>
      <c r="Q73" s="363"/>
      <c r="R73" s="364"/>
      <c r="S73" s="340"/>
      <c r="T73" s="355"/>
      <c r="U73" s="355"/>
      <c r="V73" s="356"/>
      <c r="W73" s="365"/>
      <c r="X73" s="365"/>
      <c r="Y73" s="11"/>
      <c r="Z73" s="10"/>
    </row>
    <row r="74" spans="1:26" s="1" customFormat="1" ht="14.1" customHeight="1" x14ac:dyDescent="0.2">
      <c r="A74" s="359" t="s">
        <v>91</v>
      </c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2" t="s">
        <v>90</v>
      </c>
      <c r="M74" s="352"/>
      <c r="N74" s="352" t="s">
        <v>123</v>
      </c>
      <c r="O74" s="352"/>
      <c r="P74" s="342">
        <v>171200</v>
      </c>
      <c r="Q74" s="342"/>
      <c r="R74" s="342"/>
      <c r="S74" s="339"/>
      <c r="T74" s="339"/>
      <c r="U74" s="339"/>
      <c r="V74" s="340"/>
      <c r="W74" s="365"/>
      <c r="X74" s="365"/>
      <c r="Y74" s="11"/>
      <c r="Z74" s="10"/>
    </row>
    <row r="75" spans="1:26" s="1" customFormat="1" ht="33.950000000000003" customHeight="1" x14ac:dyDescent="0.2">
      <c r="A75" s="359" t="s">
        <v>93</v>
      </c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2" t="s">
        <v>90</v>
      </c>
      <c r="M75" s="352"/>
      <c r="N75" s="352" t="s">
        <v>124</v>
      </c>
      <c r="O75" s="352"/>
      <c r="P75" s="342">
        <v>73800</v>
      </c>
      <c r="Q75" s="342"/>
      <c r="R75" s="342"/>
      <c r="S75" s="339"/>
      <c r="T75" s="339"/>
      <c r="U75" s="339"/>
      <c r="V75" s="340"/>
      <c r="W75" s="365"/>
      <c r="X75" s="365"/>
      <c r="Y75" s="11"/>
      <c r="Z75" s="10"/>
    </row>
    <row r="76" spans="1:26" s="1" customFormat="1" ht="14.1" customHeight="1" x14ac:dyDescent="0.2">
      <c r="A76" s="359" t="s">
        <v>97</v>
      </c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2" t="s">
        <v>90</v>
      </c>
      <c r="M76" s="352"/>
      <c r="N76" s="352" t="s">
        <v>125</v>
      </c>
      <c r="O76" s="352"/>
      <c r="P76" s="342">
        <v>1000</v>
      </c>
      <c r="Q76" s="342"/>
      <c r="R76" s="342"/>
      <c r="S76" s="339"/>
      <c r="T76" s="339"/>
      <c r="U76" s="339"/>
      <c r="V76" s="340"/>
      <c r="W76" s="365"/>
      <c r="X76" s="365"/>
      <c r="Y76" s="11"/>
      <c r="Z76" s="10"/>
    </row>
    <row r="77" spans="1:26" s="1" customFormat="1" ht="14.1" customHeight="1" x14ac:dyDescent="0.2">
      <c r="A77" s="359" t="s">
        <v>97</v>
      </c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2" t="s">
        <v>90</v>
      </c>
      <c r="M77" s="352"/>
      <c r="N77" s="353" t="s">
        <v>183</v>
      </c>
      <c r="O77" s="354"/>
      <c r="P77" s="342">
        <v>0</v>
      </c>
      <c r="Q77" s="342"/>
      <c r="R77" s="342"/>
      <c r="S77" s="339"/>
      <c r="T77" s="339"/>
      <c r="U77" s="339"/>
      <c r="V77" s="340"/>
      <c r="W77" s="365"/>
      <c r="X77" s="365"/>
      <c r="Y77" s="11"/>
      <c r="Z77" s="10"/>
    </row>
    <row r="78" spans="1:26" s="1" customFormat="1" ht="14.1" customHeight="1" x14ac:dyDescent="0.2">
      <c r="A78" s="359" t="s">
        <v>97</v>
      </c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2" t="s">
        <v>90</v>
      </c>
      <c r="M78" s="352"/>
      <c r="N78" s="354" t="s">
        <v>674</v>
      </c>
      <c r="O78" s="354"/>
      <c r="P78" s="342">
        <v>0</v>
      </c>
      <c r="Q78" s="342"/>
      <c r="R78" s="342"/>
      <c r="S78" s="339"/>
      <c r="T78" s="339"/>
      <c r="U78" s="339"/>
      <c r="V78" s="340"/>
      <c r="W78" s="365"/>
      <c r="X78" s="365"/>
      <c r="Y78" s="11"/>
      <c r="Z78" s="10"/>
    </row>
    <row r="79" spans="1:26" s="1" customFormat="1" ht="14.1" customHeight="1" x14ac:dyDescent="0.2">
      <c r="A79" s="359" t="s">
        <v>97</v>
      </c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2" t="s">
        <v>90</v>
      </c>
      <c r="M79" s="352"/>
      <c r="N79" s="353" t="s">
        <v>184</v>
      </c>
      <c r="O79" s="354"/>
      <c r="P79" s="342">
        <v>140000</v>
      </c>
      <c r="Q79" s="342"/>
      <c r="R79" s="342"/>
      <c r="S79" s="339"/>
      <c r="T79" s="339"/>
      <c r="U79" s="339"/>
      <c r="V79" s="340"/>
      <c r="W79" s="365"/>
      <c r="X79" s="365"/>
      <c r="Y79" s="11"/>
      <c r="Z79" s="10"/>
    </row>
    <row r="80" spans="1:26" s="1" customFormat="1" ht="14.1" customHeight="1" x14ac:dyDescent="0.2">
      <c r="A80" s="359" t="s">
        <v>97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2" t="s">
        <v>90</v>
      </c>
      <c r="M80" s="352"/>
      <c r="N80" s="353" t="s">
        <v>182</v>
      </c>
      <c r="O80" s="354"/>
      <c r="P80" s="342">
        <v>5000</v>
      </c>
      <c r="Q80" s="342"/>
      <c r="R80" s="342"/>
      <c r="S80" s="357"/>
      <c r="T80" s="357"/>
      <c r="U80" s="357"/>
      <c r="V80" s="358"/>
      <c r="W80" s="365"/>
      <c r="X80" s="365"/>
      <c r="Y80" s="11"/>
      <c r="Z80" s="10"/>
    </row>
    <row r="81" spans="1:28" s="1" customFormat="1" ht="14.1" customHeight="1" x14ac:dyDescent="0.2">
      <c r="A81" s="422" t="s">
        <v>97</v>
      </c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2" t="s">
        <v>90</v>
      </c>
      <c r="M81" s="352"/>
      <c r="N81" s="352" t="s">
        <v>126</v>
      </c>
      <c r="O81" s="352"/>
      <c r="P81" s="342">
        <v>25000</v>
      </c>
      <c r="Q81" s="342"/>
      <c r="R81" s="342"/>
      <c r="S81" s="339"/>
      <c r="T81" s="339"/>
      <c r="U81" s="339"/>
      <c r="V81" s="340"/>
      <c r="W81" s="365"/>
      <c r="X81" s="365"/>
      <c r="Y81" s="11"/>
      <c r="Z81" s="10"/>
    </row>
    <row r="82" spans="1:28" s="1" customFormat="1" ht="14.1" customHeight="1" x14ac:dyDescent="0.2">
      <c r="A82" s="366" t="s">
        <v>97</v>
      </c>
      <c r="B82" s="428"/>
      <c r="C82" s="428"/>
      <c r="D82" s="428"/>
      <c r="E82" s="428"/>
      <c r="F82" s="428"/>
      <c r="G82" s="428"/>
      <c r="H82" s="428"/>
      <c r="I82" s="428"/>
      <c r="J82" s="428"/>
      <c r="K82" s="429"/>
      <c r="L82" s="345">
        <v>200</v>
      </c>
      <c r="M82" s="383"/>
      <c r="N82" s="360" t="s">
        <v>193</v>
      </c>
      <c r="O82" s="423"/>
      <c r="P82" s="362">
        <v>0</v>
      </c>
      <c r="Q82" s="424"/>
      <c r="R82" s="425"/>
      <c r="S82" s="340"/>
      <c r="T82" s="416"/>
      <c r="U82" s="416"/>
      <c r="V82" s="417"/>
      <c r="W82" s="426"/>
      <c r="X82" s="427"/>
      <c r="Y82" s="11"/>
      <c r="Z82" s="10"/>
    </row>
    <row r="83" spans="1:28" s="1" customFormat="1" ht="14.1" customHeight="1" x14ac:dyDescent="0.2">
      <c r="A83" s="366" t="s">
        <v>97</v>
      </c>
      <c r="B83" s="428"/>
      <c r="C83" s="428"/>
      <c r="D83" s="428"/>
      <c r="E83" s="428"/>
      <c r="F83" s="428"/>
      <c r="G83" s="428"/>
      <c r="H83" s="428"/>
      <c r="I83" s="428"/>
      <c r="J83" s="428"/>
      <c r="K83" s="429"/>
      <c r="L83" s="345">
        <v>200</v>
      </c>
      <c r="M83" s="383"/>
      <c r="N83" s="375" t="s">
        <v>642</v>
      </c>
      <c r="O83" s="423"/>
      <c r="P83" s="362">
        <v>0</v>
      </c>
      <c r="Q83" s="424"/>
      <c r="R83" s="425"/>
      <c r="S83" s="340"/>
      <c r="T83" s="416"/>
      <c r="U83" s="416"/>
      <c r="V83" s="417"/>
      <c r="W83" s="426"/>
      <c r="X83" s="427"/>
      <c r="Y83" s="11"/>
      <c r="Z83" s="10"/>
    </row>
    <row r="84" spans="1:28" s="1" customFormat="1" ht="14.1" customHeight="1" x14ac:dyDescent="0.2">
      <c r="A84" s="359" t="s">
        <v>97</v>
      </c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2" t="s">
        <v>90</v>
      </c>
      <c r="M84" s="352"/>
      <c r="N84" s="341" t="s">
        <v>127</v>
      </c>
      <c r="O84" s="341"/>
      <c r="P84" s="342">
        <v>15000</v>
      </c>
      <c r="Q84" s="342"/>
      <c r="R84" s="342"/>
      <c r="S84" s="339"/>
      <c r="T84" s="339"/>
      <c r="U84" s="339"/>
      <c r="V84" s="340"/>
      <c r="W84" s="365"/>
      <c r="X84" s="365"/>
      <c r="Y84" s="11"/>
      <c r="Z84" s="10"/>
    </row>
    <row r="85" spans="1:28" s="1" customFormat="1" ht="14.1" customHeight="1" x14ac:dyDescent="0.2">
      <c r="A85" s="359" t="s">
        <v>97</v>
      </c>
      <c r="B85" s="359"/>
      <c r="C85" s="359"/>
      <c r="D85" s="359"/>
      <c r="E85" s="359"/>
      <c r="F85" s="359"/>
      <c r="G85" s="359"/>
      <c r="H85" s="359"/>
      <c r="I85" s="359"/>
      <c r="J85" s="359"/>
      <c r="K85" s="359"/>
      <c r="L85" s="352" t="s">
        <v>90</v>
      </c>
      <c r="M85" s="352"/>
      <c r="N85" s="341" t="s">
        <v>128</v>
      </c>
      <c r="O85" s="341"/>
      <c r="P85" s="342">
        <v>0</v>
      </c>
      <c r="Q85" s="342"/>
      <c r="R85" s="342"/>
      <c r="S85" s="357"/>
      <c r="T85" s="357"/>
      <c r="U85" s="357"/>
      <c r="V85" s="358"/>
      <c r="W85" s="365"/>
      <c r="X85" s="365"/>
      <c r="Y85" s="11"/>
      <c r="Z85" s="10"/>
    </row>
    <row r="86" spans="1:28" s="1" customFormat="1" ht="14.1" customHeight="1" x14ac:dyDescent="0.2">
      <c r="A86" s="359" t="s">
        <v>97</v>
      </c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2" t="s">
        <v>90</v>
      </c>
      <c r="M86" s="352"/>
      <c r="N86" s="341" t="s">
        <v>129</v>
      </c>
      <c r="O86" s="341"/>
      <c r="P86" s="342">
        <v>0</v>
      </c>
      <c r="Q86" s="342"/>
      <c r="R86" s="342"/>
      <c r="S86" s="339"/>
      <c r="T86" s="339"/>
      <c r="U86" s="339"/>
      <c r="V86" s="340"/>
      <c r="W86" s="365"/>
      <c r="X86" s="365"/>
      <c r="Y86" s="11"/>
      <c r="Z86" s="10"/>
      <c r="AB86" s="336" t="s">
        <v>198</v>
      </c>
    </row>
    <row r="87" spans="1:28" s="1" customFormat="1" ht="14.1" customHeight="1" x14ac:dyDescent="0.2">
      <c r="A87" s="359" t="s">
        <v>97</v>
      </c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45">
        <v>200</v>
      </c>
      <c r="M87" s="346"/>
      <c r="N87" s="369" t="s">
        <v>194</v>
      </c>
      <c r="O87" s="370"/>
      <c r="P87" s="349">
        <v>0</v>
      </c>
      <c r="Q87" s="350"/>
      <c r="R87" s="351"/>
      <c r="S87" s="340"/>
      <c r="T87" s="355"/>
      <c r="U87" s="355"/>
      <c r="V87" s="356"/>
      <c r="W87" s="373"/>
      <c r="X87" s="373"/>
      <c r="Y87" s="11"/>
      <c r="Z87" s="10"/>
      <c r="AA87" s="9" t="s">
        <v>204</v>
      </c>
      <c r="AB87" s="1" t="s">
        <v>199</v>
      </c>
    </row>
    <row r="88" spans="1:28" s="1" customFormat="1" ht="14.1" customHeight="1" x14ac:dyDescent="0.2">
      <c r="A88" s="359" t="s">
        <v>97</v>
      </c>
      <c r="B88" s="359"/>
      <c r="C88" s="359"/>
      <c r="D88" s="359"/>
      <c r="E88" s="359"/>
      <c r="F88" s="359"/>
      <c r="G88" s="359"/>
      <c r="H88" s="359"/>
      <c r="I88" s="359"/>
      <c r="J88" s="359"/>
      <c r="K88" s="359"/>
      <c r="L88" s="352" t="s">
        <v>90</v>
      </c>
      <c r="M88" s="352"/>
      <c r="N88" s="414" t="s">
        <v>181</v>
      </c>
      <c r="O88" s="415"/>
      <c r="P88" s="342">
        <v>1150000</v>
      </c>
      <c r="Q88" s="342"/>
      <c r="R88" s="342"/>
      <c r="S88" s="339"/>
      <c r="T88" s="339"/>
      <c r="U88" s="339"/>
      <c r="V88" s="340"/>
      <c r="W88" s="365"/>
      <c r="X88" s="365"/>
      <c r="Y88" s="11"/>
      <c r="Z88" s="10"/>
      <c r="AA88" s="1">
        <v>45</v>
      </c>
      <c r="AB88" s="1" t="s">
        <v>200</v>
      </c>
    </row>
    <row r="89" spans="1:28" s="1" customFormat="1" ht="14.1" customHeight="1" x14ac:dyDescent="0.2">
      <c r="A89" s="359" t="s">
        <v>97</v>
      </c>
      <c r="B89" s="359"/>
      <c r="C89" s="359"/>
      <c r="D89" s="359"/>
      <c r="E89" s="359"/>
      <c r="F89" s="359"/>
      <c r="G89" s="359"/>
      <c r="H89" s="359"/>
      <c r="I89" s="359"/>
      <c r="J89" s="359"/>
      <c r="K89" s="359"/>
      <c r="L89" s="352" t="s">
        <v>90</v>
      </c>
      <c r="M89" s="352"/>
      <c r="N89" s="341" t="s">
        <v>130</v>
      </c>
      <c r="O89" s="341"/>
      <c r="P89" s="342">
        <v>6237760.4299999997</v>
      </c>
      <c r="Q89" s="342"/>
      <c r="R89" s="342"/>
      <c r="S89" s="339"/>
      <c r="T89" s="339"/>
      <c r="U89" s="339"/>
      <c r="V89" s="340"/>
      <c r="W89" s="365"/>
      <c r="X89" s="365"/>
      <c r="Y89" s="11"/>
      <c r="Z89" s="10"/>
    </row>
    <row r="90" spans="1:28" s="1" customFormat="1" ht="14.1" customHeight="1" x14ac:dyDescent="0.2">
      <c r="A90" s="359" t="s">
        <v>97</v>
      </c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2" t="s">
        <v>90</v>
      </c>
      <c r="M90" s="352"/>
      <c r="N90" s="415" t="s">
        <v>645</v>
      </c>
      <c r="O90" s="415"/>
      <c r="P90" s="342">
        <v>0</v>
      </c>
      <c r="Q90" s="342"/>
      <c r="R90" s="342"/>
      <c r="S90" s="339"/>
      <c r="T90" s="339"/>
      <c r="U90" s="339"/>
      <c r="V90" s="340"/>
      <c r="W90" s="365"/>
      <c r="X90" s="365"/>
      <c r="Y90" s="11"/>
      <c r="Z90" s="10"/>
      <c r="AA90" s="1">
        <v>11</v>
      </c>
      <c r="AB90" s="1" t="s">
        <v>201</v>
      </c>
    </row>
    <row r="91" spans="1:28" s="1" customFormat="1" ht="14.1" customHeight="1" x14ac:dyDescent="0.2">
      <c r="A91" s="359" t="s">
        <v>97</v>
      </c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2" t="s">
        <v>90</v>
      </c>
      <c r="M91" s="352"/>
      <c r="N91" s="341" t="s">
        <v>131</v>
      </c>
      <c r="O91" s="341"/>
      <c r="P91" s="342">
        <v>10000</v>
      </c>
      <c r="Q91" s="342"/>
      <c r="R91" s="342"/>
      <c r="S91" s="339"/>
      <c r="T91" s="339"/>
      <c r="U91" s="339"/>
      <c r="V91" s="340"/>
      <c r="W91" s="365"/>
      <c r="X91" s="365"/>
      <c r="Y91" s="11"/>
      <c r="Z91" s="10"/>
      <c r="AA91" s="1">
        <v>37</v>
      </c>
      <c r="AB91" s="1" t="s">
        <v>202</v>
      </c>
    </row>
    <row r="92" spans="1:28" s="1" customFormat="1" ht="14.1" customHeight="1" x14ac:dyDescent="0.2">
      <c r="A92" s="359" t="s">
        <v>97</v>
      </c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2" t="s">
        <v>90</v>
      </c>
      <c r="M92" s="352"/>
      <c r="N92" s="341" t="s">
        <v>132</v>
      </c>
      <c r="O92" s="341"/>
      <c r="P92" s="342">
        <v>230000</v>
      </c>
      <c r="Q92" s="342"/>
      <c r="R92" s="342"/>
      <c r="S92" s="339"/>
      <c r="T92" s="339"/>
      <c r="U92" s="339"/>
      <c r="V92" s="340"/>
      <c r="W92" s="365"/>
      <c r="X92" s="365"/>
      <c r="Y92" s="11"/>
      <c r="Z92" s="10"/>
    </row>
    <row r="93" spans="1:28" s="1" customFormat="1" ht="14.1" customHeight="1" x14ac:dyDescent="0.2">
      <c r="A93" s="359" t="s">
        <v>97</v>
      </c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2" t="s">
        <v>90</v>
      </c>
      <c r="M93" s="352"/>
      <c r="N93" s="414" t="s">
        <v>186</v>
      </c>
      <c r="O93" s="415"/>
      <c r="P93" s="374">
        <v>0</v>
      </c>
      <c r="Q93" s="374"/>
      <c r="R93" s="374"/>
      <c r="S93" s="339"/>
      <c r="T93" s="339"/>
      <c r="U93" s="339"/>
      <c r="V93" s="340"/>
      <c r="W93" s="365"/>
      <c r="X93" s="365"/>
      <c r="Y93" s="10"/>
      <c r="Z93" s="10"/>
    </row>
    <row r="94" spans="1:28" s="1" customFormat="1" ht="14.1" customHeight="1" x14ac:dyDescent="0.2">
      <c r="A94" s="359" t="s">
        <v>97</v>
      </c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2" t="s">
        <v>90</v>
      </c>
      <c r="M94" s="352"/>
      <c r="N94" s="341" t="s">
        <v>133</v>
      </c>
      <c r="O94" s="341"/>
      <c r="P94" s="342">
        <v>0</v>
      </c>
      <c r="Q94" s="342"/>
      <c r="R94" s="342"/>
      <c r="S94" s="339"/>
      <c r="T94" s="339"/>
      <c r="U94" s="339"/>
      <c r="V94" s="340"/>
      <c r="W94" s="365"/>
      <c r="X94" s="365"/>
      <c r="Y94" s="11"/>
      <c r="Z94" s="10"/>
    </row>
    <row r="95" spans="1:28" s="1" customFormat="1" ht="14.1" customHeight="1" x14ac:dyDescent="0.2">
      <c r="A95" s="359" t="s">
        <v>99</v>
      </c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45">
        <v>200</v>
      </c>
      <c r="M95" s="346"/>
      <c r="N95" s="369" t="s">
        <v>134</v>
      </c>
      <c r="O95" s="418"/>
      <c r="P95" s="349">
        <v>112800</v>
      </c>
      <c r="Q95" s="350"/>
      <c r="R95" s="351"/>
      <c r="S95" s="340"/>
      <c r="T95" s="416"/>
      <c r="U95" s="416"/>
      <c r="V95" s="417"/>
      <c r="W95" s="365"/>
      <c r="X95" s="365"/>
      <c r="Y95" s="11"/>
      <c r="Z95" s="10"/>
    </row>
    <row r="96" spans="1:28" s="1" customFormat="1" ht="14.1" customHeight="1" x14ac:dyDescent="0.2">
      <c r="A96" s="359" t="s">
        <v>97</v>
      </c>
      <c r="B96" s="359"/>
      <c r="C96" s="359"/>
      <c r="D96" s="359"/>
      <c r="E96" s="359"/>
      <c r="F96" s="359"/>
      <c r="G96" s="359"/>
      <c r="H96" s="359"/>
      <c r="I96" s="359"/>
      <c r="J96" s="359"/>
      <c r="K96" s="359"/>
      <c r="L96" s="345">
        <v>200</v>
      </c>
      <c r="M96" s="346"/>
      <c r="N96" s="347" t="s">
        <v>702</v>
      </c>
      <c r="O96" s="348"/>
      <c r="P96" s="349">
        <v>1429800</v>
      </c>
      <c r="Q96" s="350"/>
      <c r="R96" s="351"/>
      <c r="S96" s="340"/>
      <c r="T96" s="355"/>
      <c r="U96" s="355"/>
      <c r="V96" s="356"/>
      <c r="W96" s="365"/>
      <c r="X96" s="365"/>
      <c r="Y96" s="11"/>
      <c r="Z96" s="10"/>
    </row>
    <row r="97" spans="1:26" s="1" customFormat="1" ht="12.75" customHeight="1" x14ac:dyDescent="0.2">
      <c r="A97" s="359" t="s">
        <v>97</v>
      </c>
      <c r="B97" s="359"/>
      <c r="C97" s="359"/>
      <c r="D97" s="359"/>
      <c r="E97" s="359"/>
      <c r="F97" s="359"/>
      <c r="G97" s="359"/>
      <c r="H97" s="359"/>
      <c r="I97" s="359"/>
      <c r="J97" s="359"/>
      <c r="K97" s="359"/>
      <c r="L97" s="345">
        <v>200</v>
      </c>
      <c r="M97" s="346"/>
      <c r="N97" s="347" t="s">
        <v>214</v>
      </c>
      <c r="O97" s="348"/>
      <c r="P97" s="349">
        <v>0</v>
      </c>
      <c r="Q97" s="350"/>
      <c r="R97" s="351"/>
      <c r="S97" s="340"/>
      <c r="T97" s="355"/>
      <c r="U97" s="355"/>
      <c r="V97" s="356"/>
      <c r="W97" s="365"/>
      <c r="X97" s="365"/>
      <c r="Y97" s="11"/>
      <c r="Z97" s="10"/>
    </row>
    <row r="98" spans="1:26" s="1" customFormat="1" ht="15.75" hidden="1" customHeight="1" x14ac:dyDescent="0.2">
      <c r="L98" s="345"/>
      <c r="M98" s="383"/>
      <c r="N98" s="345"/>
      <c r="O98" s="421"/>
      <c r="P98" s="349"/>
      <c r="Q98" s="419"/>
      <c r="R98" s="420"/>
      <c r="S98" s="340"/>
      <c r="T98" s="416"/>
      <c r="U98" s="416"/>
      <c r="V98" s="417"/>
      <c r="W98" s="365"/>
      <c r="X98" s="365"/>
      <c r="Y98" s="11"/>
      <c r="Z98" s="10"/>
    </row>
    <row r="99" spans="1:26" s="1" customFormat="1" ht="13.5" customHeight="1" x14ac:dyDescent="0.2">
      <c r="A99" s="359" t="s">
        <v>97</v>
      </c>
      <c r="B99" s="359"/>
      <c r="C99" s="359"/>
      <c r="D99" s="359"/>
      <c r="E99" s="359"/>
      <c r="F99" s="359"/>
      <c r="G99" s="359"/>
      <c r="H99" s="359"/>
      <c r="I99" s="359"/>
      <c r="J99" s="359"/>
      <c r="K99" s="359"/>
      <c r="L99" s="352" t="s">
        <v>90</v>
      </c>
      <c r="M99" s="352"/>
      <c r="N99" s="353" t="s">
        <v>188</v>
      </c>
      <c r="O99" s="354"/>
      <c r="P99" s="342">
        <v>0</v>
      </c>
      <c r="Q99" s="342"/>
      <c r="R99" s="342"/>
      <c r="S99" s="339"/>
      <c r="T99" s="339"/>
      <c r="U99" s="339"/>
      <c r="V99" s="340"/>
      <c r="W99" s="365"/>
      <c r="X99" s="365"/>
      <c r="Y99" s="11"/>
      <c r="Z99" s="10"/>
    </row>
    <row r="100" spans="1:26" s="1" customFormat="1" ht="14.1" customHeight="1" x14ac:dyDescent="0.2">
      <c r="A100" s="359" t="s">
        <v>97</v>
      </c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2" t="s">
        <v>90</v>
      </c>
      <c r="M100" s="352"/>
      <c r="N100" s="352" t="s">
        <v>135</v>
      </c>
      <c r="O100" s="352"/>
      <c r="P100" s="342">
        <v>0</v>
      </c>
      <c r="Q100" s="342"/>
      <c r="R100" s="342"/>
      <c r="S100" s="339"/>
      <c r="T100" s="339"/>
      <c r="U100" s="339"/>
      <c r="V100" s="340"/>
      <c r="W100" s="365"/>
      <c r="X100" s="365"/>
      <c r="Y100" s="11"/>
      <c r="Z100" s="10"/>
    </row>
    <row r="101" spans="1:26" s="1" customFormat="1" ht="14.1" customHeight="1" x14ac:dyDescent="0.2">
      <c r="A101" s="359" t="s">
        <v>97</v>
      </c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2" t="s">
        <v>90</v>
      </c>
      <c r="M101" s="352"/>
      <c r="N101" s="354" t="s">
        <v>647</v>
      </c>
      <c r="O101" s="354"/>
      <c r="P101" s="342">
        <v>0</v>
      </c>
      <c r="Q101" s="342"/>
      <c r="R101" s="342"/>
      <c r="S101" s="339"/>
      <c r="T101" s="339"/>
      <c r="U101" s="339"/>
      <c r="V101" s="340"/>
      <c r="W101" s="365"/>
      <c r="X101" s="365"/>
      <c r="Y101" s="11"/>
      <c r="Z101" s="10"/>
    </row>
    <row r="102" spans="1:26" s="1" customFormat="1" ht="14.1" customHeight="1" x14ac:dyDescent="0.2">
      <c r="A102" s="359" t="s">
        <v>97</v>
      </c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2" t="s">
        <v>90</v>
      </c>
      <c r="M102" s="352"/>
      <c r="N102" s="352" t="s">
        <v>136</v>
      </c>
      <c r="O102" s="352"/>
      <c r="P102" s="342">
        <v>600000</v>
      </c>
      <c r="Q102" s="342"/>
      <c r="R102" s="342"/>
      <c r="S102" s="339"/>
      <c r="T102" s="339"/>
      <c r="U102" s="339"/>
      <c r="V102" s="340"/>
      <c r="W102" s="365"/>
      <c r="X102" s="365"/>
      <c r="Y102" s="11"/>
      <c r="Z102" s="10"/>
    </row>
    <row r="103" spans="1:26" s="1" customFormat="1" ht="14.1" customHeight="1" x14ac:dyDescent="0.2">
      <c r="A103" s="422" t="s">
        <v>97</v>
      </c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2" t="s">
        <v>90</v>
      </c>
      <c r="M103" s="352"/>
      <c r="N103" s="352" t="s">
        <v>137</v>
      </c>
      <c r="O103" s="352"/>
      <c r="P103" s="342">
        <v>2340400</v>
      </c>
      <c r="Q103" s="342"/>
      <c r="R103" s="342"/>
      <c r="S103" s="339"/>
      <c r="T103" s="339"/>
      <c r="U103" s="339"/>
      <c r="V103" s="340"/>
      <c r="W103" s="365"/>
      <c r="X103" s="365"/>
      <c r="Y103" s="11"/>
      <c r="Z103" s="10"/>
    </row>
    <row r="104" spans="1:26" s="1" customFormat="1" ht="14.1" customHeight="1" x14ac:dyDescent="0.2">
      <c r="A104" s="422" t="s">
        <v>97</v>
      </c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2" t="s">
        <v>90</v>
      </c>
      <c r="M104" s="352"/>
      <c r="N104" s="354" t="s">
        <v>643</v>
      </c>
      <c r="O104" s="354"/>
      <c r="P104" s="342">
        <v>0</v>
      </c>
      <c r="Q104" s="342"/>
      <c r="R104" s="342"/>
      <c r="S104" s="339"/>
      <c r="T104" s="339"/>
      <c r="U104" s="339"/>
      <c r="V104" s="340"/>
      <c r="W104" s="365"/>
      <c r="X104" s="365"/>
      <c r="Y104" s="11"/>
      <c r="Z104" s="10"/>
    </row>
    <row r="105" spans="1:26" s="1" customFormat="1" ht="14.1" customHeight="1" x14ac:dyDescent="0.2">
      <c r="A105" s="366" t="s">
        <v>97</v>
      </c>
      <c r="B105" s="367"/>
      <c r="C105" s="367"/>
      <c r="D105" s="367"/>
      <c r="E105" s="367"/>
      <c r="F105" s="367"/>
      <c r="G105" s="367"/>
      <c r="H105" s="367"/>
      <c r="I105" s="367"/>
      <c r="J105" s="367"/>
      <c r="K105" s="368"/>
      <c r="L105" s="345">
        <v>200</v>
      </c>
      <c r="M105" s="346"/>
      <c r="N105" s="375" t="s">
        <v>205</v>
      </c>
      <c r="O105" s="376"/>
      <c r="P105" s="349">
        <v>0</v>
      </c>
      <c r="Q105" s="350"/>
      <c r="R105" s="351"/>
      <c r="S105" s="340"/>
      <c r="T105" s="355"/>
      <c r="U105" s="355"/>
      <c r="V105" s="356"/>
      <c r="W105" s="365"/>
      <c r="X105" s="365"/>
      <c r="Y105" s="11"/>
      <c r="Z105" s="10"/>
    </row>
    <row r="106" spans="1:26" s="1" customFormat="1" ht="14.1" customHeight="1" x14ac:dyDescent="0.2">
      <c r="A106" s="359" t="s">
        <v>97</v>
      </c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2" t="s">
        <v>90</v>
      </c>
      <c r="M106" s="352"/>
      <c r="N106" s="352" t="s">
        <v>138</v>
      </c>
      <c r="O106" s="352"/>
      <c r="P106" s="342">
        <v>10000</v>
      </c>
      <c r="Q106" s="342"/>
      <c r="R106" s="342"/>
      <c r="S106" s="339"/>
      <c r="T106" s="339"/>
      <c r="U106" s="339"/>
      <c r="V106" s="340"/>
      <c r="W106" s="365"/>
      <c r="X106" s="365"/>
      <c r="Y106" s="11"/>
      <c r="Z106" s="10"/>
    </row>
    <row r="107" spans="1:26" s="1" customFormat="1" ht="14.1" customHeight="1" x14ac:dyDescent="0.2">
      <c r="A107" s="359" t="s">
        <v>114</v>
      </c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2" t="s">
        <v>90</v>
      </c>
      <c r="M107" s="352"/>
      <c r="N107" s="352" t="s">
        <v>139</v>
      </c>
      <c r="O107" s="352"/>
      <c r="P107" s="342">
        <v>3668300</v>
      </c>
      <c r="Q107" s="342"/>
      <c r="R107" s="342"/>
      <c r="S107" s="339"/>
      <c r="T107" s="339"/>
      <c r="U107" s="339"/>
      <c r="V107" s="340"/>
      <c r="W107" s="365"/>
      <c r="X107" s="365"/>
      <c r="Y107" s="11"/>
      <c r="Z107" s="10"/>
    </row>
    <row r="108" spans="1:26" s="1" customFormat="1" ht="23.25" customHeight="1" x14ac:dyDescent="0.2">
      <c r="A108" s="359" t="s">
        <v>140</v>
      </c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2" t="s">
        <v>90</v>
      </c>
      <c r="M108" s="352"/>
      <c r="N108" s="352" t="s">
        <v>141</v>
      </c>
      <c r="O108" s="352"/>
      <c r="P108" s="342">
        <v>0</v>
      </c>
      <c r="Q108" s="342"/>
      <c r="R108" s="342"/>
      <c r="S108" s="339"/>
      <c r="T108" s="339"/>
      <c r="U108" s="339"/>
      <c r="V108" s="340"/>
      <c r="W108" s="365"/>
      <c r="X108" s="365"/>
      <c r="Y108" s="11"/>
      <c r="Z108" s="10"/>
    </row>
    <row r="109" spans="1:26" s="1" customFormat="1" ht="24" customHeight="1" x14ac:dyDescent="0.2">
      <c r="A109" s="359" t="s">
        <v>116</v>
      </c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2" t="s">
        <v>90</v>
      </c>
      <c r="M109" s="352"/>
      <c r="N109" s="352" t="s">
        <v>142</v>
      </c>
      <c r="O109" s="352"/>
      <c r="P109" s="342">
        <v>961800</v>
      </c>
      <c r="Q109" s="342"/>
      <c r="R109" s="342"/>
      <c r="S109" s="339"/>
      <c r="T109" s="339"/>
      <c r="U109" s="339"/>
      <c r="V109" s="340"/>
      <c r="W109" s="365"/>
      <c r="X109" s="365"/>
      <c r="Y109" s="11"/>
      <c r="Z109" s="10"/>
    </row>
    <row r="110" spans="1:26" s="1" customFormat="1" ht="14.1" customHeight="1" x14ac:dyDescent="0.2">
      <c r="A110" s="359" t="s">
        <v>97</v>
      </c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2" t="s">
        <v>90</v>
      </c>
      <c r="M110" s="352"/>
      <c r="N110" s="352" t="s">
        <v>143</v>
      </c>
      <c r="O110" s="352"/>
      <c r="P110" s="342">
        <v>514701.66</v>
      </c>
      <c r="Q110" s="342"/>
      <c r="R110" s="342"/>
      <c r="S110" s="339"/>
      <c r="T110" s="339"/>
      <c r="U110" s="339"/>
      <c r="V110" s="340"/>
      <c r="W110" s="373"/>
      <c r="X110" s="373"/>
      <c r="Y110" s="11"/>
      <c r="Z110" s="10"/>
    </row>
    <row r="111" spans="1:26" s="1" customFormat="1" ht="14.1" customHeight="1" x14ac:dyDescent="0.2">
      <c r="A111" s="359" t="s">
        <v>97</v>
      </c>
      <c r="B111" s="359"/>
      <c r="C111" s="359"/>
      <c r="D111" s="359"/>
      <c r="E111" s="359"/>
      <c r="F111" s="359"/>
      <c r="G111" s="359"/>
      <c r="H111" s="359"/>
      <c r="I111" s="359"/>
      <c r="J111" s="359"/>
      <c r="K111" s="359"/>
      <c r="L111" s="352" t="s">
        <v>90</v>
      </c>
      <c r="M111" s="352"/>
      <c r="N111" s="353" t="s">
        <v>187</v>
      </c>
      <c r="O111" s="354"/>
      <c r="P111" s="374">
        <v>0</v>
      </c>
      <c r="Q111" s="374"/>
      <c r="R111" s="374"/>
      <c r="S111" s="339"/>
      <c r="T111" s="339"/>
      <c r="U111" s="339"/>
      <c r="V111" s="340"/>
      <c r="W111" s="365"/>
      <c r="X111" s="365"/>
      <c r="Y111" s="11"/>
      <c r="Z111" s="10"/>
    </row>
    <row r="112" spans="1:26" s="1" customFormat="1" ht="14.1" customHeight="1" x14ac:dyDescent="0.2">
      <c r="A112" s="359" t="s">
        <v>101</v>
      </c>
      <c r="B112" s="359"/>
      <c r="C112" s="359"/>
      <c r="D112" s="359"/>
      <c r="E112" s="359"/>
      <c r="F112" s="359"/>
      <c r="G112" s="359"/>
      <c r="H112" s="359"/>
      <c r="I112" s="359"/>
      <c r="J112" s="359"/>
      <c r="K112" s="359"/>
      <c r="L112" s="352" t="s">
        <v>90</v>
      </c>
      <c r="M112" s="352"/>
      <c r="N112" s="352" t="s">
        <v>144</v>
      </c>
      <c r="O112" s="352"/>
      <c r="P112" s="342">
        <v>16300</v>
      </c>
      <c r="Q112" s="342"/>
      <c r="R112" s="342"/>
      <c r="S112" s="339"/>
      <c r="T112" s="339"/>
      <c r="U112" s="339"/>
      <c r="V112" s="340"/>
      <c r="W112" s="365"/>
      <c r="X112" s="365"/>
      <c r="Y112" s="11"/>
      <c r="Z112" s="11"/>
    </row>
    <row r="113" spans="1:26" s="1" customFormat="1" ht="14.1" customHeight="1" x14ac:dyDescent="0.2">
      <c r="A113" s="359" t="s">
        <v>103</v>
      </c>
      <c r="B113" s="359"/>
      <c r="C113" s="359"/>
      <c r="D113" s="359"/>
      <c r="E113" s="359"/>
      <c r="F113" s="359"/>
      <c r="G113" s="359"/>
      <c r="H113" s="359"/>
      <c r="I113" s="359"/>
      <c r="J113" s="359"/>
      <c r="K113" s="359"/>
      <c r="L113" s="352" t="s">
        <v>90</v>
      </c>
      <c r="M113" s="352"/>
      <c r="N113" s="352" t="s">
        <v>145</v>
      </c>
      <c r="O113" s="352"/>
      <c r="P113" s="342">
        <f>1000</f>
        <v>1000</v>
      </c>
      <c r="Q113" s="342"/>
      <c r="R113" s="342"/>
      <c r="S113" s="357"/>
      <c r="T113" s="357"/>
      <c r="U113" s="357"/>
      <c r="V113" s="358"/>
      <c r="W113" s="365"/>
      <c r="X113" s="365"/>
      <c r="Y113" s="11"/>
      <c r="Z113" s="10"/>
    </row>
    <row r="114" spans="1:26" s="1" customFormat="1" ht="14.1" customHeight="1" x14ac:dyDescent="0.2">
      <c r="A114" s="359" t="s">
        <v>105</v>
      </c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2" t="s">
        <v>90</v>
      </c>
      <c r="M114" s="352"/>
      <c r="N114" s="352" t="s">
        <v>146</v>
      </c>
      <c r="O114" s="352"/>
      <c r="P114" s="342">
        <v>1000</v>
      </c>
      <c r="Q114" s="342"/>
      <c r="R114" s="342"/>
      <c r="S114" s="339"/>
      <c r="T114" s="339"/>
      <c r="U114" s="339"/>
      <c r="V114" s="340"/>
      <c r="W114" s="365"/>
      <c r="X114" s="365"/>
      <c r="Y114" s="11"/>
      <c r="Z114" s="11"/>
    </row>
    <row r="115" spans="1:26" s="1" customFormat="1" ht="14.1" customHeight="1" x14ac:dyDescent="0.2">
      <c r="A115" s="359" t="s">
        <v>97</v>
      </c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2" t="s">
        <v>90</v>
      </c>
      <c r="M115" s="352"/>
      <c r="N115" s="353" t="s">
        <v>195</v>
      </c>
      <c r="O115" s="354"/>
      <c r="P115" s="342">
        <v>800000</v>
      </c>
      <c r="Q115" s="342"/>
      <c r="R115" s="342"/>
      <c r="S115" s="339"/>
      <c r="T115" s="339"/>
      <c r="U115" s="339"/>
      <c r="V115" s="340"/>
      <c r="W115" s="365"/>
      <c r="X115" s="365"/>
      <c r="Y115" s="11"/>
      <c r="Z115" s="10"/>
    </row>
    <row r="116" spans="1:26" s="1" customFormat="1" ht="14.1" customHeight="1" x14ac:dyDescent="0.2">
      <c r="A116" s="359" t="s">
        <v>114</v>
      </c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2" t="s">
        <v>90</v>
      </c>
      <c r="M116" s="352"/>
      <c r="N116" s="352" t="s">
        <v>147</v>
      </c>
      <c r="O116" s="352"/>
      <c r="P116" s="342">
        <v>850000</v>
      </c>
      <c r="Q116" s="342"/>
      <c r="R116" s="342"/>
      <c r="S116" s="339"/>
      <c r="T116" s="339"/>
      <c r="U116" s="339"/>
      <c r="V116" s="340"/>
      <c r="W116" s="365"/>
      <c r="X116" s="365"/>
      <c r="Y116" s="11"/>
      <c r="Z116" s="10"/>
    </row>
    <row r="117" spans="1:26" s="1" customFormat="1" ht="24" customHeight="1" x14ac:dyDescent="0.2">
      <c r="A117" s="359" t="s">
        <v>116</v>
      </c>
      <c r="B117" s="359"/>
      <c r="C117" s="359"/>
      <c r="D117" s="359"/>
      <c r="E117" s="359"/>
      <c r="F117" s="359"/>
      <c r="G117" s="359"/>
      <c r="H117" s="359"/>
      <c r="I117" s="359"/>
      <c r="J117" s="359"/>
      <c r="K117" s="359"/>
      <c r="L117" s="352" t="s">
        <v>90</v>
      </c>
      <c r="M117" s="352"/>
      <c r="N117" s="352" t="s">
        <v>148</v>
      </c>
      <c r="O117" s="352"/>
      <c r="P117" s="342">
        <v>180000</v>
      </c>
      <c r="Q117" s="342"/>
      <c r="R117" s="342"/>
      <c r="S117" s="339"/>
      <c r="T117" s="339"/>
      <c r="U117" s="339"/>
      <c r="V117" s="340"/>
      <c r="W117" s="365"/>
      <c r="X117" s="365"/>
      <c r="Y117" s="11"/>
      <c r="Z117" s="10"/>
    </row>
    <row r="118" spans="1:26" s="1" customFormat="1" ht="14.1" customHeight="1" x14ac:dyDescent="0.2">
      <c r="A118" s="359" t="s">
        <v>97</v>
      </c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52" t="s">
        <v>90</v>
      </c>
      <c r="M118" s="352"/>
      <c r="N118" s="352" t="s">
        <v>149</v>
      </c>
      <c r="O118" s="352"/>
      <c r="P118" s="342">
        <v>20000</v>
      </c>
      <c r="Q118" s="342"/>
      <c r="R118" s="342"/>
      <c r="S118" s="339"/>
      <c r="T118" s="339"/>
      <c r="U118" s="339"/>
      <c r="V118" s="340"/>
      <c r="W118" s="365"/>
      <c r="X118" s="365"/>
      <c r="Y118" s="11"/>
      <c r="Z118" s="10"/>
    </row>
    <row r="119" spans="1:26" s="1" customFormat="1" ht="14.1" customHeight="1" x14ac:dyDescent="0.2">
      <c r="A119" s="359" t="s">
        <v>150</v>
      </c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2" t="s">
        <v>90</v>
      </c>
      <c r="M119" s="352"/>
      <c r="N119" s="352" t="s">
        <v>151</v>
      </c>
      <c r="O119" s="352"/>
      <c r="P119" s="342">
        <f>160000</f>
        <v>160000</v>
      </c>
      <c r="Q119" s="342"/>
      <c r="R119" s="342"/>
      <c r="S119" s="339"/>
      <c r="T119" s="339"/>
      <c r="U119" s="339"/>
      <c r="V119" s="340"/>
      <c r="W119" s="365"/>
      <c r="X119" s="365"/>
      <c r="Y119" s="11"/>
      <c r="Z119" s="10"/>
    </row>
    <row r="120" spans="1:26" s="1" customFormat="1" ht="14.1" customHeight="1" x14ac:dyDescent="0.2">
      <c r="A120" s="359" t="s">
        <v>97</v>
      </c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2" t="s">
        <v>90</v>
      </c>
      <c r="M120" s="352"/>
      <c r="N120" s="352" t="s">
        <v>152</v>
      </c>
      <c r="O120" s="352"/>
      <c r="P120" s="342">
        <v>10000</v>
      </c>
      <c r="Q120" s="342"/>
      <c r="R120" s="342"/>
      <c r="S120" s="339"/>
      <c r="T120" s="339"/>
      <c r="U120" s="339"/>
      <c r="V120" s="340"/>
      <c r="W120" s="365"/>
      <c r="X120" s="365"/>
      <c r="Y120" s="11"/>
      <c r="Z120" s="10"/>
    </row>
    <row r="121" spans="1:26" s="1" customFormat="1" ht="14.1" customHeight="1" thickBot="1" x14ac:dyDescent="0.25">
      <c r="A121" s="359" t="s">
        <v>97</v>
      </c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2"/>
      <c r="M121" s="352"/>
      <c r="N121" s="354" t="s">
        <v>644</v>
      </c>
      <c r="O121" s="354"/>
      <c r="P121" s="342">
        <v>0</v>
      </c>
      <c r="Q121" s="342"/>
      <c r="R121" s="342"/>
      <c r="S121" s="339"/>
      <c r="T121" s="339"/>
      <c r="U121" s="339"/>
      <c r="V121" s="340"/>
      <c r="W121" s="365"/>
      <c r="X121" s="365"/>
      <c r="Y121" s="11"/>
      <c r="Z121" s="10"/>
    </row>
    <row r="122" spans="1:26" s="1" customFormat="1" ht="15" customHeight="1" thickBot="1" x14ac:dyDescent="0.25">
      <c r="A122" s="410" t="s">
        <v>153</v>
      </c>
      <c r="B122" s="410"/>
      <c r="C122" s="410"/>
      <c r="D122" s="410"/>
      <c r="E122" s="410"/>
      <c r="F122" s="410"/>
      <c r="G122" s="410"/>
      <c r="H122" s="410"/>
      <c r="I122" s="410"/>
      <c r="J122" s="410"/>
      <c r="K122" s="410"/>
      <c r="L122" s="411" t="s">
        <v>154</v>
      </c>
      <c r="M122" s="411"/>
      <c r="N122" s="411" t="s">
        <v>34</v>
      </c>
      <c r="O122" s="411"/>
      <c r="P122" s="412">
        <f>P12-P48</f>
        <v>-4409547.6000000015</v>
      </c>
      <c r="Q122" s="412"/>
      <c r="R122" s="412"/>
      <c r="S122" s="412">
        <f>S12-S48</f>
        <v>0</v>
      </c>
      <c r="T122" s="412"/>
      <c r="U122" s="412"/>
      <c r="V122" s="412"/>
      <c r="W122" s="413" t="s">
        <v>34</v>
      </c>
      <c r="X122" s="413"/>
      <c r="Y122" s="10"/>
      <c r="Z122" s="10"/>
    </row>
    <row r="123" spans="1:26" s="1" customFormat="1" ht="14.1" customHeight="1" x14ac:dyDescent="0.2">
      <c r="A123" s="378" t="s">
        <v>9</v>
      </c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10"/>
      <c r="Z123" s="10"/>
    </row>
    <row r="124" spans="1:26" s="1" customFormat="1" ht="14.1" customHeight="1" x14ac:dyDescent="0.2">
      <c r="A124" s="406" t="s">
        <v>155</v>
      </c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10"/>
      <c r="Z124" s="10"/>
    </row>
    <row r="125" spans="1:26" s="1" customFormat="1" ht="45.95" customHeight="1" x14ac:dyDescent="0.2">
      <c r="A125" s="407" t="s">
        <v>20</v>
      </c>
      <c r="B125" s="407"/>
      <c r="C125" s="407"/>
      <c r="D125" s="407"/>
      <c r="E125" s="407"/>
      <c r="F125" s="407"/>
      <c r="G125" s="407"/>
      <c r="H125" s="407"/>
      <c r="I125" s="407"/>
      <c r="J125" s="407"/>
      <c r="K125" s="407"/>
      <c r="L125" s="407" t="s">
        <v>21</v>
      </c>
      <c r="M125" s="407"/>
      <c r="N125" s="407" t="s">
        <v>156</v>
      </c>
      <c r="O125" s="407"/>
      <c r="P125" s="408" t="s">
        <v>23</v>
      </c>
      <c r="Q125" s="408"/>
      <c r="R125" s="408"/>
      <c r="S125" s="408" t="s">
        <v>24</v>
      </c>
      <c r="T125" s="408"/>
      <c r="U125" s="408"/>
      <c r="V125" s="408"/>
      <c r="W125" s="409" t="s">
        <v>25</v>
      </c>
      <c r="X125" s="409"/>
      <c r="Y125" s="10"/>
      <c r="Z125" s="10"/>
    </row>
    <row r="126" spans="1:26" s="1" customFormat="1" ht="12.95" customHeight="1" x14ac:dyDescent="0.2">
      <c r="A126" s="403" t="s">
        <v>26</v>
      </c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 t="s">
        <v>27</v>
      </c>
      <c r="M126" s="403"/>
      <c r="N126" s="403" t="s">
        <v>28</v>
      </c>
      <c r="O126" s="403"/>
      <c r="P126" s="404" t="s">
        <v>29</v>
      </c>
      <c r="Q126" s="404"/>
      <c r="R126" s="404"/>
      <c r="S126" s="404" t="s">
        <v>30</v>
      </c>
      <c r="T126" s="404"/>
      <c r="U126" s="404"/>
      <c r="V126" s="404"/>
      <c r="W126" s="405" t="s">
        <v>31</v>
      </c>
      <c r="X126" s="405"/>
      <c r="Y126" s="10"/>
      <c r="Z126" s="10"/>
    </row>
    <row r="127" spans="1:26" s="1" customFormat="1" ht="14.1" customHeight="1" x14ac:dyDescent="0.2">
      <c r="A127" s="398" t="s">
        <v>157</v>
      </c>
      <c r="B127" s="398"/>
      <c r="C127" s="398"/>
      <c r="D127" s="398"/>
      <c r="E127" s="398"/>
      <c r="F127" s="398"/>
      <c r="G127" s="398"/>
      <c r="H127" s="398"/>
      <c r="I127" s="398"/>
      <c r="J127" s="398"/>
      <c r="K127" s="398"/>
      <c r="L127" s="399" t="s">
        <v>158</v>
      </c>
      <c r="M127" s="399"/>
      <c r="N127" s="399" t="s">
        <v>34</v>
      </c>
      <c r="O127" s="399"/>
      <c r="P127" s="400">
        <v>1700000</v>
      </c>
      <c r="Q127" s="400"/>
      <c r="R127" s="400"/>
      <c r="S127" s="401" t="s">
        <v>398</v>
      </c>
      <c r="T127" s="401"/>
      <c r="U127" s="401"/>
      <c r="V127" s="401"/>
      <c r="W127" s="402" t="s">
        <v>34</v>
      </c>
      <c r="X127" s="402"/>
      <c r="Y127" s="10"/>
      <c r="Z127" s="10"/>
    </row>
    <row r="128" spans="1:26" s="1" customFormat="1" ht="14.1" customHeight="1" x14ac:dyDescent="0.2">
      <c r="A128" s="396" t="s">
        <v>159</v>
      </c>
      <c r="B128" s="396"/>
      <c r="C128" s="396"/>
      <c r="D128" s="396"/>
      <c r="E128" s="396"/>
      <c r="F128" s="396"/>
      <c r="G128" s="396"/>
      <c r="H128" s="396"/>
      <c r="I128" s="396"/>
      <c r="J128" s="396"/>
      <c r="K128" s="396"/>
      <c r="L128" s="387" t="s">
        <v>9</v>
      </c>
      <c r="M128" s="387"/>
      <c r="N128" s="387" t="s">
        <v>9</v>
      </c>
      <c r="O128" s="387"/>
      <c r="P128" s="388" t="s">
        <v>9</v>
      </c>
      <c r="Q128" s="388"/>
      <c r="R128" s="388"/>
      <c r="S128" s="397" t="s">
        <v>9</v>
      </c>
      <c r="T128" s="397"/>
      <c r="U128" s="397"/>
      <c r="V128" s="397"/>
      <c r="W128" s="389" t="s">
        <v>9</v>
      </c>
      <c r="X128" s="389"/>
      <c r="Y128" s="10"/>
      <c r="Z128" s="10"/>
    </row>
    <row r="129" spans="1:26" s="1" customFormat="1" ht="14.1" customHeight="1" x14ac:dyDescent="0.2">
      <c r="A129" s="390" t="s">
        <v>160</v>
      </c>
      <c r="B129" s="390"/>
      <c r="C129" s="390"/>
      <c r="D129" s="390"/>
      <c r="E129" s="390"/>
      <c r="F129" s="390"/>
      <c r="G129" s="390"/>
      <c r="H129" s="390"/>
      <c r="I129" s="390"/>
      <c r="J129" s="390"/>
      <c r="K129" s="390"/>
      <c r="L129" s="391" t="s">
        <v>161</v>
      </c>
      <c r="M129" s="391"/>
      <c r="N129" s="392" t="s">
        <v>34</v>
      </c>
      <c r="O129" s="392"/>
      <c r="P129" s="393">
        <f>0</f>
        <v>0</v>
      </c>
      <c r="Q129" s="393"/>
      <c r="R129" s="393"/>
      <c r="S129" s="394" t="s">
        <v>35</v>
      </c>
      <c r="T129" s="394"/>
      <c r="U129" s="394"/>
      <c r="V129" s="394"/>
      <c r="W129" s="395" t="s">
        <v>35</v>
      </c>
      <c r="X129" s="395"/>
      <c r="Y129" s="10"/>
      <c r="Z129" s="10"/>
    </row>
    <row r="130" spans="1:26" s="1" customFormat="1" ht="14.1" customHeight="1" x14ac:dyDescent="0.2">
      <c r="A130" s="359" t="s">
        <v>162</v>
      </c>
      <c r="B130" s="359"/>
      <c r="C130" s="359"/>
      <c r="D130" s="359"/>
      <c r="E130" s="359"/>
      <c r="F130" s="359"/>
      <c r="G130" s="359"/>
      <c r="H130" s="359"/>
      <c r="I130" s="359"/>
      <c r="J130" s="359"/>
      <c r="K130" s="359"/>
      <c r="L130" s="352" t="s">
        <v>161</v>
      </c>
      <c r="M130" s="352"/>
      <c r="N130" s="352" t="s">
        <v>163</v>
      </c>
      <c r="O130" s="352"/>
      <c r="P130" s="382">
        <f>0</f>
        <v>0</v>
      </c>
      <c r="Q130" s="382"/>
      <c r="R130" s="382"/>
      <c r="S130" s="357" t="s">
        <v>35</v>
      </c>
      <c r="T130" s="357"/>
      <c r="U130" s="357"/>
      <c r="V130" s="357"/>
      <c r="W130" s="386" t="s">
        <v>35</v>
      </c>
      <c r="X130" s="386"/>
      <c r="Y130" s="10"/>
      <c r="Z130" s="10"/>
    </row>
    <row r="131" spans="1:26" s="1" customFormat="1" ht="14.1" customHeight="1" x14ac:dyDescent="0.2">
      <c r="A131" s="359" t="s">
        <v>164</v>
      </c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87" t="s">
        <v>165</v>
      </c>
      <c r="M131" s="387"/>
      <c r="N131" s="387" t="s">
        <v>34</v>
      </c>
      <c r="O131" s="387"/>
      <c r="P131" s="388" t="s">
        <v>35</v>
      </c>
      <c r="Q131" s="388"/>
      <c r="R131" s="388"/>
      <c r="S131" s="357" t="s">
        <v>35</v>
      </c>
      <c r="T131" s="357"/>
      <c r="U131" s="357"/>
      <c r="V131" s="357"/>
      <c r="W131" s="389" t="s">
        <v>35</v>
      </c>
      <c r="X131" s="389"/>
      <c r="Y131" s="10"/>
      <c r="Z131" s="10"/>
    </row>
    <row r="132" spans="1:26" s="1" customFormat="1" ht="14.1" customHeight="1" x14ac:dyDescent="0.2">
      <c r="A132" s="359" t="s">
        <v>9</v>
      </c>
      <c r="B132" s="359"/>
      <c r="C132" s="359"/>
      <c r="D132" s="359"/>
      <c r="E132" s="359"/>
      <c r="F132" s="359"/>
      <c r="G132" s="359"/>
      <c r="H132" s="359"/>
      <c r="I132" s="359"/>
      <c r="J132" s="359"/>
      <c r="K132" s="359"/>
      <c r="L132" s="352" t="s">
        <v>165</v>
      </c>
      <c r="M132" s="352"/>
      <c r="N132" s="352" t="s">
        <v>9</v>
      </c>
      <c r="O132" s="352"/>
      <c r="P132" s="385" t="s">
        <v>35</v>
      </c>
      <c r="Q132" s="385"/>
      <c r="R132" s="385"/>
      <c r="S132" s="357" t="s">
        <v>35</v>
      </c>
      <c r="T132" s="357"/>
      <c r="U132" s="357"/>
      <c r="V132" s="357"/>
      <c r="W132" s="386" t="s">
        <v>35</v>
      </c>
      <c r="X132" s="386"/>
      <c r="Y132" s="10"/>
      <c r="Z132" s="10"/>
    </row>
    <row r="133" spans="1:26" s="1" customFormat="1" ht="14.1" customHeight="1" x14ac:dyDescent="0.2">
      <c r="A133" s="359" t="s">
        <v>166</v>
      </c>
      <c r="B133" s="359"/>
      <c r="C133" s="359"/>
      <c r="D133" s="359"/>
      <c r="E133" s="359"/>
      <c r="F133" s="359"/>
      <c r="G133" s="359"/>
      <c r="H133" s="359"/>
      <c r="I133" s="359"/>
      <c r="J133" s="359"/>
      <c r="K133" s="359"/>
      <c r="L133" s="352" t="s">
        <v>167</v>
      </c>
      <c r="M133" s="352"/>
      <c r="N133" s="352" t="s">
        <v>168</v>
      </c>
      <c r="O133" s="352"/>
      <c r="P133" s="382">
        <v>1700000</v>
      </c>
      <c r="Q133" s="382"/>
      <c r="R133" s="382"/>
      <c r="S133" s="339" t="s">
        <v>398</v>
      </c>
      <c r="T133" s="339"/>
      <c r="U133" s="339"/>
      <c r="V133" s="339"/>
      <c r="W133" s="384">
        <v>1700000</v>
      </c>
      <c r="X133" s="384"/>
      <c r="Y133" s="10"/>
      <c r="Z133" s="10"/>
    </row>
    <row r="134" spans="1:26" s="1" customFormat="1" ht="14.1" customHeight="1" x14ac:dyDescent="0.2">
      <c r="A134" s="359" t="s">
        <v>169</v>
      </c>
      <c r="B134" s="359"/>
      <c r="C134" s="359"/>
      <c r="D134" s="359"/>
      <c r="E134" s="359"/>
      <c r="F134" s="359"/>
      <c r="G134" s="359"/>
      <c r="H134" s="359"/>
      <c r="I134" s="359"/>
      <c r="J134" s="359"/>
      <c r="K134" s="359"/>
      <c r="L134" s="352" t="s">
        <v>170</v>
      </c>
      <c r="M134" s="352"/>
      <c r="N134" s="352" t="s">
        <v>171</v>
      </c>
      <c r="O134" s="352"/>
      <c r="P134" s="382">
        <f>P12</f>
        <v>28322214.489999998</v>
      </c>
      <c r="Q134" s="382"/>
      <c r="R134" s="382"/>
      <c r="S134" s="339">
        <f>-S12</f>
        <v>0</v>
      </c>
      <c r="T134" s="339"/>
      <c r="U134" s="339"/>
      <c r="V134" s="339"/>
      <c r="W134" s="383" t="s">
        <v>34</v>
      </c>
      <c r="X134" s="383"/>
      <c r="Y134" s="10"/>
      <c r="Z134" s="10"/>
    </row>
    <row r="135" spans="1:26" s="1" customFormat="1" ht="14.1" customHeight="1" x14ac:dyDescent="0.2">
      <c r="A135" s="359" t="s">
        <v>172</v>
      </c>
      <c r="B135" s="359"/>
      <c r="C135" s="359"/>
      <c r="D135" s="359"/>
      <c r="E135" s="359"/>
      <c r="F135" s="359"/>
      <c r="G135" s="359"/>
      <c r="H135" s="359"/>
      <c r="I135" s="359"/>
      <c r="J135" s="359"/>
      <c r="K135" s="359"/>
      <c r="L135" s="352" t="s">
        <v>173</v>
      </c>
      <c r="M135" s="352"/>
      <c r="N135" s="352" t="s">
        <v>174</v>
      </c>
      <c r="O135" s="352"/>
      <c r="P135" s="382">
        <f>P48</f>
        <v>32731762.09</v>
      </c>
      <c r="Q135" s="382"/>
      <c r="R135" s="382"/>
      <c r="S135" s="339" t="s">
        <v>398</v>
      </c>
      <c r="T135" s="339"/>
      <c r="U135" s="339"/>
      <c r="V135" s="339"/>
      <c r="W135" s="383" t="s">
        <v>34</v>
      </c>
      <c r="X135" s="383"/>
      <c r="Y135" s="10"/>
      <c r="Z135" s="10"/>
    </row>
    <row r="136" spans="1:26" s="1" customFormat="1" ht="14.1" customHeight="1" x14ac:dyDescent="0.2">
      <c r="A136" s="377" t="s">
        <v>9</v>
      </c>
      <c r="B136" s="377"/>
      <c r="C136" s="377"/>
      <c r="D136" s="377"/>
      <c r="E136" s="377"/>
      <c r="F136" s="377"/>
      <c r="G136" s="377"/>
      <c r="H136" s="377"/>
      <c r="I136" s="377"/>
      <c r="J136" s="377"/>
      <c r="K136" s="377"/>
      <c r="L136" s="377"/>
      <c r="M136" s="377"/>
      <c r="N136" s="377"/>
      <c r="O136" s="377"/>
      <c r="P136" s="377"/>
      <c r="Q136" s="377"/>
      <c r="R136" s="377"/>
      <c r="S136" s="377"/>
      <c r="T136" s="377"/>
      <c r="U136" s="377"/>
      <c r="V136" s="377"/>
      <c r="W136" s="377"/>
      <c r="X136" s="377"/>
      <c r="Y136" s="10"/>
      <c r="Z136" s="10"/>
    </row>
    <row r="137" spans="1:26" s="1" customFormat="1" ht="14.1" customHeight="1" x14ac:dyDescent="0.2">
      <c r="A137" s="378" t="s">
        <v>9</v>
      </c>
      <c r="B137" s="378"/>
      <c r="C137" s="378"/>
      <c r="D137" s="378"/>
      <c r="E137" s="378"/>
      <c r="F137" s="378"/>
      <c r="G137" s="378"/>
      <c r="H137" s="378"/>
      <c r="I137" s="379" t="s">
        <v>9</v>
      </c>
      <c r="J137" s="379"/>
      <c r="K137" s="379"/>
      <c r="L137" s="379"/>
      <c r="M137" s="379"/>
      <c r="N137" s="379" t="s">
        <v>175</v>
      </c>
      <c r="O137" s="379"/>
      <c r="P137" s="379"/>
      <c r="Q137" s="379"/>
      <c r="R137" s="378" t="s">
        <v>9</v>
      </c>
      <c r="S137" s="378"/>
      <c r="T137" s="378"/>
      <c r="U137" s="378"/>
      <c r="V137" s="378"/>
      <c r="W137" s="378"/>
      <c r="X137" s="378"/>
      <c r="Y137" s="10"/>
      <c r="Z137" s="10"/>
    </row>
    <row r="138" spans="1:26" s="1" customFormat="1" ht="14.1" customHeight="1" x14ac:dyDescent="0.2">
      <c r="A138" s="378" t="s">
        <v>9</v>
      </c>
      <c r="B138" s="378"/>
      <c r="C138" s="378"/>
      <c r="D138" s="378"/>
      <c r="E138" s="378"/>
      <c r="F138" s="378"/>
      <c r="G138" s="378"/>
      <c r="H138" s="378"/>
      <c r="I138" s="5" t="s">
        <v>9</v>
      </c>
      <c r="J138" s="380" t="s">
        <v>176</v>
      </c>
      <c r="K138" s="380"/>
      <c r="L138" s="380"/>
      <c r="M138" s="5" t="s">
        <v>9</v>
      </c>
      <c r="N138" s="5" t="s">
        <v>9</v>
      </c>
      <c r="O138" s="380" t="s">
        <v>177</v>
      </c>
      <c r="P138" s="380"/>
      <c r="Q138" s="378" t="s">
        <v>9</v>
      </c>
      <c r="R138" s="378"/>
      <c r="S138" s="378"/>
      <c r="T138" s="378"/>
      <c r="U138" s="378"/>
      <c r="V138" s="378"/>
      <c r="W138" s="378"/>
      <c r="X138" s="378"/>
      <c r="Y138" s="10"/>
      <c r="Z138" s="10"/>
    </row>
    <row r="139" spans="1:26" s="1" customFormat="1" ht="8.1" customHeight="1" x14ac:dyDescent="0.2">
      <c r="A139" s="378" t="s">
        <v>9</v>
      </c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10"/>
      <c r="Z139" s="10"/>
    </row>
    <row r="140" spans="1:26" s="1" customFormat="1" ht="14.1" customHeight="1" x14ac:dyDescent="0.2">
      <c r="A140" s="378" t="s">
        <v>178</v>
      </c>
      <c r="B140" s="378"/>
      <c r="C140" s="379" t="s">
        <v>9</v>
      </c>
      <c r="D140" s="379"/>
      <c r="E140" s="379"/>
      <c r="F140" s="379"/>
      <c r="G140" s="379"/>
      <c r="H140" s="379"/>
      <c r="I140" s="379" t="s">
        <v>9</v>
      </c>
      <c r="J140" s="379"/>
      <c r="K140" s="379"/>
      <c r="L140" s="379"/>
      <c r="M140" s="379"/>
      <c r="N140" s="379" t="s">
        <v>697</v>
      </c>
      <c r="O140" s="379"/>
      <c r="P140" s="379"/>
      <c r="Q140" s="379"/>
      <c r="R140" s="378" t="s">
        <v>9</v>
      </c>
      <c r="S140" s="378"/>
      <c r="T140" s="378"/>
      <c r="U140" s="378"/>
      <c r="V140" s="378"/>
      <c r="W140" s="378"/>
      <c r="X140" s="378"/>
      <c r="Y140" s="10"/>
      <c r="Z140" s="10"/>
    </row>
    <row r="141" spans="1:26" s="1" customFormat="1" ht="14.1" customHeight="1" x14ac:dyDescent="0.2">
      <c r="A141" s="378" t="s">
        <v>9</v>
      </c>
      <c r="B141" s="378"/>
      <c r="C141" s="5" t="s">
        <v>9</v>
      </c>
      <c r="D141" s="380" t="s">
        <v>179</v>
      </c>
      <c r="E141" s="380"/>
      <c r="F141" s="380"/>
      <c r="G141" s="380"/>
      <c r="H141" s="5" t="s">
        <v>9</v>
      </c>
      <c r="I141" s="5" t="s">
        <v>9</v>
      </c>
      <c r="J141" s="380" t="s">
        <v>176</v>
      </c>
      <c r="K141" s="380"/>
      <c r="L141" s="380"/>
      <c r="M141" s="5" t="s">
        <v>9</v>
      </c>
      <c r="N141" s="5" t="s">
        <v>9</v>
      </c>
      <c r="O141" s="380" t="s">
        <v>177</v>
      </c>
      <c r="P141" s="380"/>
      <c r="Q141" s="378" t="s">
        <v>9</v>
      </c>
      <c r="R141" s="378"/>
      <c r="S141" s="378"/>
      <c r="T141" s="378"/>
      <c r="U141" s="378"/>
      <c r="V141" s="378"/>
      <c r="W141" s="378"/>
      <c r="X141" s="378"/>
      <c r="Y141" s="10"/>
      <c r="Z141" s="10"/>
    </row>
    <row r="142" spans="1:26" s="1" customFormat="1" ht="15.95" customHeight="1" x14ac:dyDescent="0.2">
      <c r="A142" s="378" t="s">
        <v>9</v>
      </c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10"/>
      <c r="Z142" s="10"/>
    </row>
    <row r="143" spans="1:26" s="1" customFormat="1" ht="14.1" customHeight="1" x14ac:dyDescent="0.2">
      <c r="A143" s="381" t="s">
        <v>690</v>
      </c>
      <c r="B143" s="381"/>
      <c r="C143" s="381"/>
      <c r="D143" s="381"/>
      <c r="E143" s="381"/>
      <c r="F143" s="381"/>
      <c r="G143" s="381"/>
      <c r="H143" s="381"/>
      <c r="I143" s="381"/>
      <c r="J143" s="381"/>
      <c r="K143" s="378" t="s">
        <v>9</v>
      </c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10"/>
      <c r="Z143" s="10"/>
    </row>
  </sheetData>
  <mergeCells count="775">
    <mergeCell ref="A104:K104"/>
    <mergeCell ref="L104:M104"/>
    <mergeCell ref="N104:O104"/>
    <mergeCell ref="P104:R104"/>
    <mergeCell ref="S104:V104"/>
    <mergeCell ref="W104:X104"/>
    <mergeCell ref="A82:K82"/>
    <mergeCell ref="L82:M82"/>
    <mergeCell ref="N82:O82"/>
    <mergeCell ref="P82:R82"/>
    <mergeCell ref="S82:V82"/>
    <mergeCell ref="W82:X82"/>
    <mergeCell ref="A103:K103"/>
    <mergeCell ref="L103:M103"/>
    <mergeCell ref="N103:O103"/>
    <mergeCell ref="P103:R103"/>
    <mergeCell ref="S103:V103"/>
    <mergeCell ref="W103:X103"/>
    <mergeCell ref="W96:X96"/>
    <mergeCell ref="L96:M96"/>
    <mergeCell ref="N89:O89"/>
    <mergeCell ref="P89:R89"/>
    <mergeCell ref="S89:V89"/>
    <mergeCell ref="W89:X89"/>
    <mergeCell ref="A44:X44"/>
    <mergeCell ref="A45:X45"/>
    <mergeCell ref="A46:K46"/>
    <mergeCell ref="L46:M46"/>
    <mergeCell ref="N46:O46"/>
    <mergeCell ref="A47:K47"/>
    <mergeCell ref="L47:M47"/>
    <mergeCell ref="N47:O47"/>
    <mergeCell ref="P47:R47"/>
    <mergeCell ref="S47:V47"/>
    <mergeCell ref="W47:X47"/>
    <mergeCell ref="P46:R46"/>
    <mergeCell ref="S46:V46"/>
    <mergeCell ref="W46:X46"/>
    <mergeCell ref="A1:W1"/>
    <mergeCell ref="A2:W2"/>
    <mergeCell ref="A3:U3"/>
    <mergeCell ref="V3:W3"/>
    <mergeCell ref="A4:E5"/>
    <mergeCell ref="F4:T5"/>
    <mergeCell ref="U4:W4"/>
    <mergeCell ref="U5:W5"/>
    <mergeCell ref="A12:K12"/>
    <mergeCell ref="L12:M12"/>
    <mergeCell ref="N12:O12"/>
    <mergeCell ref="P12:R12"/>
    <mergeCell ref="S12:V12"/>
    <mergeCell ref="W12:X12"/>
    <mergeCell ref="AA10:AA11"/>
    <mergeCell ref="A9:X9"/>
    <mergeCell ref="A10:K10"/>
    <mergeCell ref="L10:M10"/>
    <mergeCell ref="N10:O10"/>
    <mergeCell ref="P10:R10"/>
    <mergeCell ref="S10:V10"/>
    <mergeCell ref="W10:X10"/>
    <mergeCell ref="G6:T6"/>
    <mergeCell ref="U6:W6"/>
    <mergeCell ref="B7:W7"/>
    <mergeCell ref="A8:D8"/>
    <mergeCell ref="E8:S8"/>
    <mergeCell ref="T8:W8"/>
    <mergeCell ref="A6:F6"/>
    <mergeCell ref="A11:K11"/>
    <mergeCell ref="L11:M11"/>
    <mergeCell ref="N11:O11"/>
    <mergeCell ref="P11:R11"/>
    <mergeCell ref="S11:V11"/>
    <mergeCell ref="W11:X11"/>
    <mergeCell ref="A13:K13"/>
    <mergeCell ref="L13:M13"/>
    <mergeCell ref="N13:O13"/>
    <mergeCell ref="P13:R13"/>
    <mergeCell ref="S13:V13"/>
    <mergeCell ref="W13:X13"/>
    <mergeCell ref="A16:K16"/>
    <mergeCell ref="L16:M16"/>
    <mergeCell ref="N16:O16"/>
    <mergeCell ref="P16:R16"/>
    <mergeCell ref="S16:V16"/>
    <mergeCell ref="W16:X16"/>
    <mergeCell ref="A15:K15"/>
    <mergeCell ref="L15:M15"/>
    <mergeCell ref="N15:O15"/>
    <mergeCell ref="P15:R15"/>
    <mergeCell ref="S15:V15"/>
    <mergeCell ref="W15:X15"/>
    <mergeCell ref="A14:K14"/>
    <mergeCell ref="L14:M14"/>
    <mergeCell ref="N14:O14"/>
    <mergeCell ref="P14:R14"/>
    <mergeCell ref="S14:V14"/>
    <mergeCell ref="W14:X14"/>
    <mergeCell ref="A18:K18"/>
    <mergeCell ref="L18:M18"/>
    <mergeCell ref="N18:O18"/>
    <mergeCell ref="P18:R18"/>
    <mergeCell ref="S18:V18"/>
    <mergeCell ref="W18:X18"/>
    <mergeCell ref="A17:K17"/>
    <mergeCell ref="L17:M17"/>
    <mergeCell ref="N17:O17"/>
    <mergeCell ref="P17:R17"/>
    <mergeCell ref="S17:V17"/>
    <mergeCell ref="W17:X17"/>
    <mergeCell ref="A20:K20"/>
    <mergeCell ref="L20:M20"/>
    <mergeCell ref="N20:O20"/>
    <mergeCell ref="P20:R20"/>
    <mergeCell ref="S20:V20"/>
    <mergeCell ref="W20:X20"/>
    <mergeCell ref="A19:K19"/>
    <mergeCell ref="L19:M19"/>
    <mergeCell ref="N19:O19"/>
    <mergeCell ref="P19:R19"/>
    <mergeCell ref="S19:V19"/>
    <mergeCell ref="W19:X19"/>
    <mergeCell ref="A22:K22"/>
    <mergeCell ref="L22:M22"/>
    <mergeCell ref="N22:O22"/>
    <mergeCell ref="P22:R22"/>
    <mergeCell ref="S22:V22"/>
    <mergeCell ref="W22:X22"/>
    <mergeCell ref="A21:K21"/>
    <mergeCell ref="L21:M21"/>
    <mergeCell ref="N21:O21"/>
    <mergeCell ref="P21:R21"/>
    <mergeCell ref="S21:V21"/>
    <mergeCell ref="W21:X21"/>
    <mergeCell ref="A24:K24"/>
    <mergeCell ref="L24:M24"/>
    <mergeCell ref="N24:O24"/>
    <mergeCell ref="P24:R24"/>
    <mergeCell ref="S24:V24"/>
    <mergeCell ref="W24:X24"/>
    <mergeCell ref="A23:K23"/>
    <mergeCell ref="L23:M23"/>
    <mergeCell ref="N23:O23"/>
    <mergeCell ref="P23:R23"/>
    <mergeCell ref="S23:V23"/>
    <mergeCell ref="W23:X23"/>
    <mergeCell ref="A27:K27"/>
    <mergeCell ref="L27:M27"/>
    <mergeCell ref="N27:O27"/>
    <mergeCell ref="P27:R27"/>
    <mergeCell ref="S27:V27"/>
    <mergeCell ref="W27:X27"/>
    <mergeCell ref="A25:K25"/>
    <mergeCell ref="L25:M25"/>
    <mergeCell ref="N25:O25"/>
    <mergeCell ref="P25:R25"/>
    <mergeCell ref="S25:V25"/>
    <mergeCell ref="W25:X25"/>
    <mergeCell ref="L26:M26"/>
    <mergeCell ref="A26:K26"/>
    <mergeCell ref="N26:O26"/>
    <mergeCell ref="P26:R26"/>
    <mergeCell ref="S26:V26"/>
    <mergeCell ref="W26:X26"/>
    <mergeCell ref="A29:K29"/>
    <mergeCell ref="L29:M29"/>
    <mergeCell ref="P29:R29"/>
    <mergeCell ref="S29:V29"/>
    <mergeCell ref="W29:X29"/>
    <mergeCell ref="A28:K28"/>
    <mergeCell ref="L28:M28"/>
    <mergeCell ref="N28:O28"/>
    <mergeCell ref="P28:R28"/>
    <mergeCell ref="S28:V28"/>
    <mergeCell ref="W28:X28"/>
    <mergeCell ref="N29:O29"/>
    <mergeCell ref="W31:X31"/>
    <mergeCell ref="A31:K31"/>
    <mergeCell ref="L31:M31"/>
    <mergeCell ref="N31:O31"/>
    <mergeCell ref="P31:R31"/>
    <mergeCell ref="S31:V31"/>
    <mergeCell ref="A30:K30"/>
    <mergeCell ref="L30:M30"/>
    <mergeCell ref="N30:O30"/>
    <mergeCell ref="P30:R30"/>
    <mergeCell ref="S30:V30"/>
    <mergeCell ref="W30:X30"/>
    <mergeCell ref="A33:K33"/>
    <mergeCell ref="L33:M33"/>
    <mergeCell ref="N33:O33"/>
    <mergeCell ref="P33:R33"/>
    <mergeCell ref="S33:V33"/>
    <mergeCell ref="W33:X33"/>
    <mergeCell ref="A32:K32"/>
    <mergeCell ref="L32:M32"/>
    <mergeCell ref="N32:O32"/>
    <mergeCell ref="P32:R32"/>
    <mergeCell ref="S32:V32"/>
    <mergeCell ref="W32:X32"/>
    <mergeCell ref="A36:K36"/>
    <mergeCell ref="L36:M36"/>
    <mergeCell ref="N36:O36"/>
    <mergeCell ref="P36:R36"/>
    <mergeCell ref="S36:V36"/>
    <mergeCell ref="W36:X36"/>
    <mergeCell ref="A34:K34"/>
    <mergeCell ref="L34:M34"/>
    <mergeCell ref="N34:O34"/>
    <mergeCell ref="P34:R34"/>
    <mergeCell ref="S34:V34"/>
    <mergeCell ref="W34:X34"/>
    <mergeCell ref="W35:X35"/>
    <mergeCell ref="A35:K35"/>
    <mergeCell ref="L35:M35"/>
    <mergeCell ref="N35:O35"/>
    <mergeCell ref="P35:R35"/>
    <mergeCell ref="S35:V35"/>
    <mergeCell ref="A38:K38"/>
    <mergeCell ref="L38:M38"/>
    <mergeCell ref="N38:O38"/>
    <mergeCell ref="P38:R38"/>
    <mergeCell ref="S38:V38"/>
    <mergeCell ref="W38:X38"/>
    <mergeCell ref="A37:K37"/>
    <mergeCell ref="L37:M37"/>
    <mergeCell ref="N37:O37"/>
    <mergeCell ref="P37:R37"/>
    <mergeCell ref="S37:V37"/>
    <mergeCell ref="W37:X37"/>
    <mergeCell ref="A40:K40"/>
    <mergeCell ref="L40:M40"/>
    <mergeCell ref="N40:O40"/>
    <mergeCell ref="P40:R40"/>
    <mergeCell ref="S40:V40"/>
    <mergeCell ref="W40:X40"/>
    <mergeCell ref="A39:K39"/>
    <mergeCell ref="L39:M39"/>
    <mergeCell ref="N39:O39"/>
    <mergeCell ref="P39:R39"/>
    <mergeCell ref="S39:V39"/>
    <mergeCell ref="W39:X39"/>
    <mergeCell ref="A43:K43"/>
    <mergeCell ref="L43:M43"/>
    <mergeCell ref="N43:O43"/>
    <mergeCell ref="P43:R43"/>
    <mergeCell ref="S43:V43"/>
    <mergeCell ref="W43:X43"/>
    <mergeCell ref="A41:K41"/>
    <mergeCell ref="L41:M41"/>
    <mergeCell ref="N41:O41"/>
    <mergeCell ref="P41:R41"/>
    <mergeCell ref="S41:V41"/>
    <mergeCell ref="W41:X41"/>
    <mergeCell ref="A42:K42"/>
    <mergeCell ref="L42:M42"/>
    <mergeCell ref="N42:O42"/>
    <mergeCell ref="P42:R42"/>
    <mergeCell ref="S42:V42"/>
    <mergeCell ref="W42:X42"/>
    <mergeCell ref="S49:V49"/>
    <mergeCell ref="W49:X49"/>
    <mergeCell ref="A48:K48"/>
    <mergeCell ref="L48:M48"/>
    <mergeCell ref="N48:O48"/>
    <mergeCell ref="P48:R48"/>
    <mergeCell ref="S48:V48"/>
    <mergeCell ref="W48:X48"/>
    <mergeCell ref="A51:K51"/>
    <mergeCell ref="L51:M51"/>
    <mergeCell ref="N51:O51"/>
    <mergeCell ref="P51:R51"/>
    <mergeCell ref="S51:V51"/>
    <mergeCell ref="W51:X51"/>
    <mergeCell ref="A50:K50"/>
    <mergeCell ref="L50:M50"/>
    <mergeCell ref="N50:O50"/>
    <mergeCell ref="P50:R50"/>
    <mergeCell ref="S50:V50"/>
    <mergeCell ref="W50:X50"/>
    <mergeCell ref="A49:K49"/>
    <mergeCell ref="L49:M49"/>
    <mergeCell ref="N49:O49"/>
    <mergeCell ref="P49:R49"/>
    <mergeCell ref="A55:K55"/>
    <mergeCell ref="L55:M55"/>
    <mergeCell ref="N55:O55"/>
    <mergeCell ref="P55:R55"/>
    <mergeCell ref="S55:V55"/>
    <mergeCell ref="W55:X55"/>
    <mergeCell ref="A52:K52"/>
    <mergeCell ref="L52:M52"/>
    <mergeCell ref="N52:O52"/>
    <mergeCell ref="P52:R52"/>
    <mergeCell ref="S52:V52"/>
    <mergeCell ref="W52:X52"/>
    <mergeCell ref="W53:X53"/>
    <mergeCell ref="A53:K53"/>
    <mergeCell ref="L53:M53"/>
    <mergeCell ref="N53:O53"/>
    <mergeCell ref="A57:K57"/>
    <mergeCell ref="L57:M57"/>
    <mergeCell ref="N57:O57"/>
    <mergeCell ref="P57:R57"/>
    <mergeCell ref="S57:V57"/>
    <mergeCell ref="W57:X57"/>
    <mergeCell ref="A56:K56"/>
    <mergeCell ref="L56:M56"/>
    <mergeCell ref="N56:O56"/>
    <mergeCell ref="P56:R56"/>
    <mergeCell ref="S56:V56"/>
    <mergeCell ref="W56:X56"/>
    <mergeCell ref="A59:K59"/>
    <mergeCell ref="L59:M59"/>
    <mergeCell ref="N59:O59"/>
    <mergeCell ref="P59:R59"/>
    <mergeCell ref="S59:V59"/>
    <mergeCell ref="W59:X59"/>
    <mergeCell ref="A58:K58"/>
    <mergeCell ref="L58:M58"/>
    <mergeCell ref="N58:O58"/>
    <mergeCell ref="P58:R58"/>
    <mergeCell ref="S58:V58"/>
    <mergeCell ref="W58:X58"/>
    <mergeCell ref="A61:K61"/>
    <mergeCell ref="L61:M61"/>
    <mergeCell ref="N61:O61"/>
    <mergeCell ref="P61:R61"/>
    <mergeCell ref="S61:V61"/>
    <mergeCell ref="W61:X61"/>
    <mergeCell ref="A60:K60"/>
    <mergeCell ref="L60:M60"/>
    <mergeCell ref="N60:O60"/>
    <mergeCell ref="P60:R60"/>
    <mergeCell ref="S60:V60"/>
    <mergeCell ref="W60:X60"/>
    <mergeCell ref="A63:K63"/>
    <mergeCell ref="L63:M63"/>
    <mergeCell ref="N63:O63"/>
    <mergeCell ref="P63:R63"/>
    <mergeCell ref="S63:V63"/>
    <mergeCell ref="W63:X63"/>
    <mergeCell ref="A62:K62"/>
    <mergeCell ref="L62:M62"/>
    <mergeCell ref="N62:O62"/>
    <mergeCell ref="P62:R62"/>
    <mergeCell ref="S62:V62"/>
    <mergeCell ref="W62:X62"/>
    <mergeCell ref="A65:K65"/>
    <mergeCell ref="L65:M65"/>
    <mergeCell ref="N65:O65"/>
    <mergeCell ref="P65:R65"/>
    <mergeCell ref="S65:V65"/>
    <mergeCell ref="W65:X65"/>
    <mergeCell ref="A64:K64"/>
    <mergeCell ref="L64:M64"/>
    <mergeCell ref="N64:O64"/>
    <mergeCell ref="P64:R64"/>
    <mergeCell ref="S64:V64"/>
    <mergeCell ref="W64:X64"/>
    <mergeCell ref="A68:K68"/>
    <mergeCell ref="L68:M68"/>
    <mergeCell ref="N68:O68"/>
    <mergeCell ref="P68:R68"/>
    <mergeCell ref="S68:V68"/>
    <mergeCell ref="W68:X68"/>
    <mergeCell ref="A66:K66"/>
    <mergeCell ref="L66:M66"/>
    <mergeCell ref="N66:O66"/>
    <mergeCell ref="P66:R66"/>
    <mergeCell ref="S66:V66"/>
    <mergeCell ref="W66:X66"/>
    <mergeCell ref="A67:K67"/>
    <mergeCell ref="L67:M67"/>
    <mergeCell ref="N67:O67"/>
    <mergeCell ref="P67:R67"/>
    <mergeCell ref="S67:V67"/>
    <mergeCell ref="W67:X67"/>
    <mergeCell ref="A70:K70"/>
    <mergeCell ref="L70:M70"/>
    <mergeCell ref="N70:O70"/>
    <mergeCell ref="P70:R70"/>
    <mergeCell ref="S70:V70"/>
    <mergeCell ref="W70:X70"/>
    <mergeCell ref="A69:K69"/>
    <mergeCell ref="L69:M69"/>
    <mergeCell ref="N69:O69"/>
    <mergeCell ref="P69:R69"/>
    <mergeCell ref="S69:V69"/>
    <mergeCell ref="W69:X69"/>
    <mergeCell ref="A72:K72"/>
    <mergeCell ref="L72:M72"/>
    <mergeCell ref="N72:O72"/>
    <mergeCell ref="P72:R72"/>
    <mergeCell ref="S72:V72"/>
    <mergeCell ref="W72:X72"/>
    <mergeCell ref="A71:K71"/>
    <mergeCell ref="L71:M71"/>
    <mergeCell ref="N71:O71"/>
    <mergeCell ref="P71:R71"/>
    <mergeCell ref="S71:V71"/>
    <mergeCell ref="W71:X71"/>
    <mergeCell ref="W76:X76"/>
    <mergeCell ref="A75:K75"/>
    <mergeCell ref="L75:M75"/>
    <mergeCell ref="N75:O75"/>
    <mergeCell ref="P75:R75"/>
    <mergeCell ref="S75:V75"/>
    <mergeCell ref="W75:X75"/>
    <mergeCell ref="A74:K74"/>
    <mergeCell ref="L74:M74"/>
    <mergeCell ref="N74:O74"/>
    <mergeCell ref="P74:R74"/>
    <mergeCell ref="S74:V74"/>
    <mergeCell ref="W74:X74"/>
    <mergeCell ref="W80:X80"/>
    <mergeCell ref="A79:K79"/>
    <mergeCell ref="L79:M79"/>
    <mergeCell ref="N79:O79"/>
    <mergeCell ref="P79:R79"/>
    <mergeCell ref="S79:V79"/>
    <mergeCell ref="W79:X79"/>
    <mergeCell ref="A77:K77"/>
    <mergeCell ref="L77:M77"/>
    <mergeCell ref="N77:O77"/>
    <mergeCell ref="P77:R77"/>
    <mergeCell ref="S77:V77"/>
    <mergeCell ref="W77:X77"/>
    <mergeCell ref="A78:K78"/>
    <mergeCell ref="L78:M78"/>
    <mergeCell ref="N78:O78"/>
    <mergeCell ref="P78:R78"/>
    <mergeCell ref="S78:V78"/>
    <mergeCell ref="W78:X78"/>
    <mergeCell ref="W85:X85"/>
    <mergeCell ref="A84:K84"/>
    <mergeCell ref="L84:M84"/>
    <mergeCell ref="N84:O84"/>
    <mergeCell ref="P84:R84"/>
    <mergeCell ref="S84:V84"/>
    <mergeCell ref="W84:X84"/>
    <mergeCell ref="A81:K81"/>
    <mergeCell ref="L81:M81"/>
    <mergeCell ref="N81:O81"/>
    <mergeCell ref="P81:R81"/>
    <mergeCell ref="S81:V81"/>
    <mergeCell ref="W81:X81"/>
    <mergeCell ref="N83:O83"/>
    <mergeCell ref="P83:R83"/>
    <mergeCell ref="S83:V83"/>
    <mergeCell ref="W83:X83"/>
    <mergeCell ref="A83:K83"/>
    <mergeCell ref="L83:M83"/>
    <mergeCell ref="W86:X86"/>
    <mergeCell ref="W87:X87"/>
    <mergeCell ref="A89:K89"/>
    <mergeCell ref="L89:M89"/>
    <mergeCell ref="A87:K87"/>
    <mergeCell ref="L87:M87"/>
    <mergeCell ref="N87:O87"/>
    <mergeCell ref="P87:R87"/>
    <mergeCell ref="S87:V87"/>
    <mergeCell ref="A88:K88"/>
    <mergeCell ref="L88:M88"/>
    <mergeCell ref="N88:O88"/>
    <mergeCell ref="P88:R88"/>
    <mergeCell ref="S86:V86"/>
    <mergeCell ref="A96:K96"/>
    <mergeCell ref="W97:X97"/>
    <mergeCell ref="S95:V95"/>
    <mergeCell ref="A97:K97"/>
    <mergeCell ref="A99:K99"/>
    <mergeCell ref="P91:R91"/>
    <mergeCell ref="S91:V91"/>
    <mergeCell ref="W91:X91"/>
    <mergeCell ref="S88:V88"/>
    <mergeCell ref="W88:X88"/>
    <mergeCell ref="A90:K90"/>
    <mergeCell ref="L90:M90"/>
    <mergeCell ref="N90:O90"/>
    <mergeCell ref="P90:R90"/>
    <mergeCell ref="S90:V90"/>
    <mergeCell ref="W90:X90"/>
    <mergeCell ref="W95:X95"/>
    <mergeCell ref="N95:O95"/>
    <mergeCell ref="L95:M95"/>
    <mergeCell ref="W98:X98"/>
    <mergeCell ref="S98:V98"/>
    <mergeCell ref="P98:R98"/>
    <mergeCell ref="N98:O98"/>
    <mergeCell ref="L98:M98"/>
    <mergeCell ref="W94:X94"/>
    <mergeCell ref="A92:K92"/>
    <mergeCell ref="L92:M92"/>
    <mergeCell ref="N92:O92"/>
    <mergeCell ref="P92:R92"/>
    <mergeCell ref="S92:V92"/>
    <mergeCell ref="W92:X92"/>
    <mergeCell ref="A93:K93"/>
    <mergeCell ref="N93:O93"/>
    <mergeCell ref="P93:R93"/>
    <mergeCell ref="A94:K94"/>
    <mergeCell ref="L94:M94"/>
    <mergeCell ref="P94:R94"/>
    <mergeCell ref="S94:V94"/>
    <mergeCell ref="L93:M93"/>
    <mergeCell ref="N94:O94"/>
    <mergeCell ref="A102:K102"/>
    <mergeCell ref="L102:M102"/>
    <mergeCell ref="N102:O102"/>
    <mergeCell ref="P102:R102"/>
    <mergeCell ref="S102:V102"/>
    <mergeCell ref="W102:X102"/>
    <mergeCell ref="W100:X100"/>
    <mergeCell ref="A101:K101"/>
    <mergeCell ref="L101:M101"/>
    <mergeCell ref="N101:O101"/>
    <mergeCell ref="P101:R101"/>
    <mergeCell ref="S101:V101"/>
    <mergeCell ref="W101:X101"/>
    <mergeCell ref="A100:K100"/>
    <mergeCell ref="L100:M100"/>
    <mergeCell ref="N100:O100"/>
    <mergeCell ref="P100:R100"/>
    <mergeCell ref="S100:V100"/>
    <mergeCell ref="A107:K107"/>
    <mergeCell ref="L107:M107"/>
    <mergeCell ref="N107:O107"/>
    <mergeCell ref="P107:R107"/>
    <mergeCell ref="S107:V107"/>
    <mergeCell ref="W107:X107"/>
    <mergeCell ref="A106:K106"/>
    <mergeCell ref="L106:M106"/>
    <mergeCell ref="N106:O106"/>
    <mergeCell ref="P106:R106"/>
    <mergeCell ref="S106:V106"/>
    <mergeCell ref="W106:X106"/>
    <mergeCell ref="A109:K109"/>
    <mergeCell ref="L109:M109"/>
    <mergeCell ref="N109:O109"/>
    <mergeCell ref="P109:R109"/>
    <mergeCell ref="S109:V109"/>
    <mergeCell ref="W109:X109"/>
    <mergeCell ref="A108:K108"/>
    <mergeCell ref="L108:M108"/>
    <mergeCell ref="N108:O108"/>
    <mergeCell ref="P108:R108"/>
    <mergeCell ref="S108:V108"/>
    <mergeCell ref="W108:X108"/>
    <mergeCell ref="A112:K112"/>
    <mergeCell ref="L112:M112"/>
    <mergeCell ref="N112:O112"/>
    <mergeCell ref="P112:R112"/>
    <mergeCell ref="S112:V112"/>
    <mergeCell ref="W112:X112"/>
    <mergeCell ref="N110:O110"/>
    <mergeCell ref="P110:R110"/>
    <mergeCell ref="S110:V110"/>
    <mergeCell ref="W110:X110"/>
    <mergeCell ref="S111:V111"/>
    <mergeCell ref="W111:X111"/>
    <mergeCell ref="A114:K114"/>
    <mergeCell ref="L114:M114"/>
    <mergeCell ref="N114:O114"/>
    <mergeCell ref="P114:R114"/>
    <mergeCell ref="S114:V114"/>
    <mergeCell ref="W114:X114"/>
    <mergeCell ref="A113:K113"/>
    <mergeCell ref="L113:M113"/>
    <mergeCell ref="N113:O113"/>
    <mergeCell ref="P113:R113"/>
    <mergeCell ref="S113:V113"/>
    <mergeCell ref="W113:X113"/>
    <mergeCell ref="A116:K116"/>
    <mergeCell ref="L116:M116"/>
    <mergeCell ref="N116:O116"/>
    <mergeCell ref="P116:R116"/>
    <mergeCell ref="S116:V116"/>
    <mergeCell ref="W116:X116"/>
    <mergeCell ref="A115:K115"/>
    <mergeCell ref="L115:M115"/>
    <mergeCell ref="N115:O115"/>
    <mergeCell ref="P115:R115"/>
    <mergeCell ref="S115:V115"/>
    <mergeCell ref="W115:X115"/>
    <mergeCell ref="A118:K118"/>
    <mergeCell ref="L118:M118"/>
    <mergeCell ref="N118:O118"/>
    <mergeCell ref="P118:R118"/>
    <mergeCell ref="S118:V118"/>
    <mergeCell ref="W118:X118"/>
    <mergeCell ref="A117:K117"/>
    <mergeCell ref="L117:M117"/>
    <mergeCell ref="N117:O117"/>
    <mergeCell ref="P117:R117"/>
    <mergeCell ref="S117:V117"/>
    <mergeCell ref="W117:X117"/>
    <mergeCell ref="A121:K121"/>
    <mergeCell ref="L121:M121"/>
    <mergeCell ref="N121:O121"/>
    <mergeCell ref="P121:R121"/>
    <mergeCell ref="S121:V121"/>
    <mergeCell ref="W121:X121"/>
    <mergeCell ref="A119:K119"/>
    <mergeCell ref="L119:M119"/>
    <mergeCell ref="N119:O119"/>
    <mergeCell ref="P119:R119"/>
    <mergeCell ref="S119:V119"/>
    <mergeCell ref="W119:X119"/>
    <mergeCell ref="A120:K120"/>
    <mergeCell ref="L120:M120"/>
    <mergeCell ref="N120:O120"/>
    <mergeCell ref="P120:R120"/>
    <mergeCell ref="S120:V120"/>
    <mergeCell ref="W120:X120"/>
    <mergeCell ref="A123:X123"/>
    <mergeCell ref="A124:X124"/>
    <mergeCell ref="A125:K125"/>
    <mergeCell ref="L125:M125"/>
    <mergeCell ref="N125:O125"/>
    <mergeCell ref="P125:R125"/>
    <mergeCell ref="S125:V125"/>
    <mergeCell ref="W125:X125"/>
    <mergeCell ref="A122:K122"/>
    <mergeCell ref="L122:M122"/>
    <mergeCell ref="N122:O122"/>
    <mergeCell ref="P122:R122"/>
    <mergeCell ref="S122:V122"/>
    <mergeCell ref="W122:X122"/>
    <mergeCell ref="A127:K127"/>
    <mergeCell ref="L127:M127"/>
    <mergeCell ref="N127:O127"/>
    <mergeCell ref="P127:R127"/>
    <mergeCell ref="S127:V127"/>
    <mergeCell ref="W127:X127"/>
    <mergeCell ref="A126:K126"/>
    <mergeCell ref="L126:M126"/>
    <mergeCell ref="N126:O126"/>
    <mergeCell ref="P126:R126"/>
    <mergeCell ref="S126:V126"/>
    <mergeCell ref="W126:X126"/>
    <mergeCell ref="A129:K129"/>
    <mergeCell ref="L129:M129"/>
    <mergeCell ref="N129:O129"/>
    <mergeCell ref="P129:R129"/>
    <mergeCell ref="S129:V129"/>
    <mergeCell ref="W129:X129"/>
    <mergeCell ref="A128:K128"/>
    <mergeCell ref="L128:M128"/>
    <mergeCell ref="N128:O128"/>
    <mergeCell ref="P128:R128"/>
    <mergeCell ref="S128:V128"/>
    <mergeCell ref="W128:X128"/>
    <mergeCell ref="A131:K131"/>
    <mergeCell ref="L131:M131"/>
    <mergeCell ref="N131:O131"/>
    <mergeCell ref="P131:R131"/>
    <mergeCell ref="S131:V131"/>
    <mergeCell ref="W131:X131"/>
    <mergeCell ref="A130:K130"/>
    <mergeCell ref="L130:M130"/>
    <mergeCell ref="N130:O130"/>
    <mergeCell ref="P130:R130"/>
    <mergeCell ref="S130:V130"/>
    <mergeCell ref="W130:X130"/>
    <mergeCell ref="A133:K133"/>
    <mergeCell ref="L133:M133"/>
    <mergeCell ref="N133:O133"/>
    <mergeCell ref="P133:R133"/>
    <mergeCell ref="S133:V133"/>
    <mergeCell ref="W133:X133"/>
    <mergeCell ref="A132:K132"/>
    <mergeCell ref="L132:M132"/>
    <mergeCell ref="N132:O132"/>
    <mergeCell ref="P132:R132"/>
    <mergeCell ref="S132:V132"/>
    <mergeCell ref="W132:X132"/>
    <mergeCell ref="A135:K135"/>
    <mergeCell ref="L135:M135"/>
    <mergeCell ref="N135:O135"/>
    <mergeCell ref="P135:R135"/>
    <mergeCell ref="S135:V135"/>
    <mergeCell ref="W135:X135"/>
    <mergeCell ref="A134:K134"/>
    <mergeCell ref="L134:M134"/>
    <mergeCell ref="N134:O134"/>
    <mergeCell ref="P134:R134"/>
    <mergeCell ref="S134:V134"/>
    <mergeCell ref="W134:X134"/>
    <mergeCell ref="A143:J143"/>
    <mergeCell ref="K143:X143"/>
    <mergeCell ref="A141:B141"/>
    <mergeCell ref="D141:G141"/>
    <mergeCell ref="J141:L141"/>
    <mergeCell ref="O141:P141"/>
    <mergeCell ref="Q141:X141"/>
    <mergeCell ref="A142:X142"/>
    <mergeCell ref="A139:X139"/>
    <mergeCell ref="A140:B140"/>
    <mergeCell ref="C140:H140"/>
    <mergeCell ref="I140:M140"/>
    <mergeCell ref="N140:Q140"/>
    <mergeCell ref="R140:X140"/>
    <mergeCell ref="A136:X136"/>
    <mergeCell ref="A137:H137"/>
    <mergeCell ref="I137:M137"/>
    <mergeCell ref="N137:Q137"/>
    <mergeCell ref="R137:X137"/>
    <mergeCell ref="A138:H138"/>
    <mergeCell ref="J138:L138"/>
    <mergeCell ref="O138:P138"/>
    <mergeCell ref="Q138:X138"/>
    <mergeCell ref="W105:X105"/>
    <mergeCell ref="A54:K54"/>
    <mergeCell ref="L54:M54"/>
    <mergeCell ref="N54:O54"/>
    <mergeCell ref="P54:R54"/>
    <mergeCell ref="S54:V54"/>
    <mergeCell ref="W54:X54"/>
    <mergeCell ref="A111:K111"/>
    <mergeCell ref="L111:M111"/>
    <mergeCell ref="N111:O111"/>
    <mergeCell ref="P111:R111"/>
    <mergeCell ref="A105:K105"/>
    <mergeCell ref="L105:M105"/>
    <mergeCell ref="N105:O105"/>
    <mergeCell ref="P105:R105"/>
    <mergeCell ref="A110:K110"/>
    <mergeCell ref="L110:M110"/>
    <mergeCell ref="S93:V93"/>
    <mergeCell ref="W93:X93"/>
    <mergeCell ref="W73:X73"/>
    <mergeCell ref="A95:K95"/>
    <mergeCell ref="W99:X99"/>
    <mergeCell ref="A73:K73"/>
    <mergeCell ref="S105:V105"/>
    <mergeCell ref="A91:K91"/>
    <mergeCell ref="L91:M91"/>
    <mergeCell ref="N91:O91"/>
    <mergeCell ref="A85:K85"/>
    <mergeCell ref="L85:M85"/>
    <mergeCell ref="L73:M73"/>
    <mergeCell ref="N73:O73"/>
    <mergeCell ref="P73:R73"/>
    <mergeCell ref="A86:K86"/>
    <mergeCell ref="L86:M86"/>
    <mergeCell ref="N86:O86"/>
    <mergeCell ref="P86:R86"/>
    <mergeCell ref="A80:K80"/>
    <mergeCell ref="L80:M80"/>
    <mergeCell ref="N80:O80"/>
    <mergeCell ref="P80:R80"/>
    <mergeCell ref="A76:K76"/>
    <mergeCell ref="L76:M76"/>
    <mergeCell ref="N76:O76"/>
    <mergeCell ref="P76:R76"/>
    <mergeCell ref="S99:V99"/>
    <mergeCell ref="N85:O85"/>
    <mergeCell ref="P53:R53"/>
    <mergeCell ref="S53:V53"/>
    <mergeCell ref="L97:M97"/>
    <mergeCell ref="N97:O97"/>
    <mergeCell ref="P97:R97"/>
    <mergeCell ref="L99:M99"/>
    <mergeCell ref="N99:O99"/>
    <mergeCell ref="P99:R99"/>
    <mergeCell ref="S97:V97"/>
    <mergeCell ref="P85:R85"/>
    <mergeCell ref="S85:V85"/>
    <mergeCell ref="P95:R95"/>
    <mergeCell ref="N96:O96"/>
    <mergeCell ref="P96:R96"/>
    <mergeCell ref="S96:V96"/>
    <mergeCell ref="S73:V73"/>
    <mergeCell ref="S80:V80"/>
    <mergeCell ref="S76:V76"/>
  </mergeCells>
  <pageMargins left="0.39370078740157483" right="0" top="0.39370078740157483" bottom="0" header="0.5" footer="0.5"/>
  <pageSetup paperSize="9" firstPageNumber="4294967295" orientation="landscape" r:id="rId1"/>
  <headerFooter alignWithMargins="0">
    <oddFooter>&amp;CСтраница &amp;С из &amp;К</oddFooter>
  </headerFooter>
  <rowBreaks count="2" manualBreakCount="2">
    <brk id="44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R14" sqref="R14"/>
    </sheetView>
  </sheetViews>
  <sheetFormatPr defaultRowHeight="12.75" x14ac:dyDescent="0.2"/>
  <cols>
    <col min="3" max="3" width="14.42578125" bestFit="1" customWidth="1"/>
    <col min="4" max="9" width="9.140625" customWidth="1"/>
    <col min="12" max="12" width="10.7109375" bestFit="1" customWidth="1"/>
  </cols>
  <sheetData>
    <row r="1" spans="1:12" x14ac:dyDescent="0.2">
      <c r="A1" s="300"/>
      <c r="B1" s="300"/>
      <c r="C1" s="300"/>
      <c r="D1" s="300"/>
      <c r="E1" s="300"/>
      <c r="F1" s="300"/>
      <c r="G1" s="300"/>
      <c r="H1" s="300"/>
      <c r="I1" s="300"/>
      <c r="J1" s="301" t="s">
        <v>648</v>
      </c>
      <c r="K1" s="301"/>
      <c r="L1" s="302"/>
    </row>
    <row r="2" spans="1:12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 t="s">
        <v>649</v>
      </c>
      <c r="K2" s="302"/>
      <c r="L2" s="302"/>
    </row>
    <row r="3" spans="1:12" x14ac:dyDescent="0.2">
      <c r="A3" s="302"/>
      <c r="B3" s="302"/>
      <c r="C3" s="302"/>
      <c r="D3" s="302"/>
      <c r="E3" s="302"/>
      <c r="F3" s="302"/>
      <c r="G3" s="302"/>
      <c r="H3" s="302"/>
      <c r="I3" s="302"/>
      <c r="J3" s="302" t="s">
        <v>650</v>
      </c>
      <c r="K3" s="302"/>
      <c r="L3" s="302"/>
    </row>
    <row r="4" spans="1:12" x14ac:dyDescent="0.2">
      <c r="A4" s="302"/>
      <c r="B4" s="302"/>
      <c r="C4" s="302"/>
      <c r="D4" s="302"/>
      <c r="E4" s="302"/>
      <c r="F4" s="302"/>
      <c r="G4" s="302"/>
      <c r="H4" s="302"/>
      <c r="I4" s="302"/>
      <c r="J4" s="302" t="s">
        <v>651</v>
      </c>
      <c r="K4" s="302"/>
      <c r="L4" s="302"/>
    </row>
    <row r="5" spans="1:12" x14ac:dyDescent="0.2">
      <c r="A5" s="302"/>
      <c r="B5" s="302"/>
      <c r="C5" s="302"/>
      <c r="D5" s="302"/>
      <c r="E5" s="302"/>
      <c r="F5" s="302"/>
      <c r="G5" s="302"/>
      <c r="H5" s="302"/>
      <c r="I5" s="302"/>
      <c r="J5" s="302" t="s">
        <v>652</v>
      </c>
      <c r="K5" s="302"/>
      <c r="L5" s="302"/>
    </row>
    <row r="6" spans="1:12" x14ac:dyDescent="0.2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</row>
    <row r="7" spans="1:12" ht="17.25" x14ac:dyDescent="0.3">
      <c r="A7" s="303" t="s">
        <v>667</v>
      </c>
      <c r="B7" s="303"/>
      <c r="C7" s="303"/>
      <c r="D7" s="303"/>
      <c r="E7" s="303"/>
      <c r="F7" s="303"/>
      <c r="G7" s="303"/>
      <c r="H7" s="303"/>
      <c r="I7" s="303"/>
      <c r="J7" s="304"/>
      <c r="K7" s="304"/>
      <c r="L7" s="304"/>
    </row>
    <row r="8" spans="1:12" x14ac:dyDescent="0.2">
      <c r="A8" s="484" t="s">
        <v>700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</row>
    <row r="9" spans="1:12" ht="17.25" x14ac:dyDescent="0.3">
      <c r="A9" s="321" t="s">
        <v>668</v>
      </c>
      <c r="B9" s="322" t="s">
        <v>653</v>
      </c>
      <c r="C9" s="322" t="s">
        <v>654</v>
      </c>
      <c r="D9" s="322" t="s">
        <v>655</v>
      </c>
      <c r="E9" s="322" t="s">
        <v>656</v>
      </c>
      <c r="F9" s="322" t="s">
        <v>657</v>
      </c>
      <c r="G9" s="322" t="s">
        <v>658</v>
      </c>
      <c r="H9" s="322" t="s">
        <v>659</v>
      </c>
      <c r="I9" s="322" t="s">
        <v>660</v>
      </c>
      <c r="J9" s="322" t="s">
        <v>661</v>
      </c>
      <c r="K9" s="322" t="s">
        <v>662</v>
      </c>
      <c r="L9" s="323" t="s">
        <v>324</v>
      </c>
    </row>
    <row r="10" spans="1:12" ht="15.75" x14ac:dyDescent="0.25">
      <c r="A10" s="310" t="s">
        <v>663</v>
      </c>
      <c r="B10" s="310"/>
      <c r="C10" s="310"/>
      <c r="D10" s="310"/>
      <c r="E10" s="310"/>
      <c r="F10" s="310"/>
      <c r="G10" s="324"/>
      <c r="H10" s="324"/>
      <c r="I10" s="324"/>
      <c r="J10" s="324"/>
      <c r="K10" s="325" t="s">
        <v>664</v>
      </c>
      <c r="L10" s="325"/>
    </row>
    <row r="11" spans="1:12" x14ac:dyDescent="0.2">
      <c r="A11" s="305"/>
      <c r="B11" s="306" t="s">
        <v>665</v>
      </c>
      <c r="C11" s="307" t="s">
        <v>698</v>
      </c>
      <c r="D11" s="306" t="s">
        <v>366</v>
      </c>
      <c r="E11" s="305"/>
      <c r="F11" s="306"/>
      <c r="G11" s="306"/>
      <c r="H11" s="306"/>
      <c r="I11" s="306"/>
      <c r="J11" s="308"/>
      <c r="K11" s="308"/>
      <c r="L11" s="309">
        <v>-1982.2</v>
      </c>
    </row>
    <row r="12" spans="1:12" x14ac:dyDescent="0.2">
      <c r="A12" s="310"/>
      <c r="B12" s="306" t="s">
        <v>665</v>
      </c>
      <c r="C12" s="307" t="s">
        <v>699</v>
      </c>
      <c r="D12" s="306" t="s">
        <v>366</v>
      </c>
      <c r="E12" s="305"/>
      <c r="F12" s="306"/>
      <c r="G12" s="306"/>
      <c r="H12" s="306"/>
      <c r="I12" s="306"/>
      <c r="J12" s="308"/>
      <c r="K12" s="308"/>
      <c r="L12" s="309">
        <v>1429.8</v>
      </c>
    </row>
    <row r="13" spans="1:12" x14ac:dyDescent="0.2">
      <c r="A13" s="305"/>
      <c r="B13" s="306" t="s">
        <v>665</v>
      </c>
      <c r="C13" s="307">
        <v>6150010350</v>
      </c>
      <c r="D13" s="306" t="s">
        <v>366</v>
      </c>
      <c r="E13" s="305"/>
      <c r="F13" s="306"/>
      <c r="G13" s="306"/>
      <c r="H13" s="306"/>
      <c r="I13" s="306"/>
      <c r="J13" s="308"/>
      <c r="K13" s="308"/>
      <c r="L13" s="309">
        <v>552.4</v>
      </c>
    </row>
    <row r="14" spans="1:12" x14ac:dyDescent="0.2">
      <c r="A14" s="310"/>
      <c r="B14" s="311" t="s">
        <v>398</v>
      </c>
      <c r="C14" s="307" t="s">
        <v>398</v>
      </c>
      <c r="D14" s="306" t="s">
        <v>398</v>
      </c>
      <c r="E14" s="312"/>
      <c r="F14" s="312"/>
      <c r="G14" s="312"/>
      <c r="H14" s="312"/>
      <c r="I14" s="312"/>
      <c r="J14" s="312"/>
      <c r="K14" s="312"/>
      <c r="L14" s="309" t="s">
        <v>398</v>
      </c>
    </row>
    <row r="15" spans="1:12" x14ac:dyDescent="0.2">
      <c r="A15" s="305"/>
      <c r="B15" s="306" t="s">
        <v>398</v>
      </c>
      <c r="C15" s="307" t="s">
        <v>398</v>
      </c>
      <c r="D15" s="306" t="s">
        <v>398</v>
      </c>
      <c r="E15" s="305"/>
      <c r="F15" s="306"/>
      <c r="G15" s="306"/>
      <c r="H15" s="306"/>
      <c r="I15" s="306"/>
      <c r="J15" s="308"/>
      <c r="K15" s="308"/>
      <c r="L15" s="309" t="s">
        <v>398</v>
      </c>
    </row>
    <row r="16" spans="1:12" x14ac:dyDescent="0.2">
      <c r="A16" s="310"/>
      <c r="B16" s="306" t="s">
        <v>398</v>
      </c>
      <c r="C16" s="307" t="s">
        <v>398</v>
      </c>
      <c r="D16" s="306" t="s">
        <v>398</v>
      </c>
      <c r="E16" s="305"/>
      <c r="F16" s="306"/>
      <c r="G16" s="306"/>
      <c r="H16" s="306"/>
      <c r="I16" s="306"/>
      <c r="J16" s="308"/>
      <c r="K16" s="308"/>
      <c r="L16" s="309" t="s">
        <v>398</v>
      </c>
    </row>
    <row r="17" spans="1:12" x14ac:dyDescent="0.2">
      <c r="A17" s="310"/>
      <c r="B17" s="306" t="s">
        <v>398</v>
      </c>
      <c r="C17" s="307" t="s">
        <v>398</v>
      </c>
      <c r="D17" s="307" t="s">
        <v>398</v>
      </c>
      <c r="E17" s="313"/>
      <c r="F17" s="307"/>
      <c r="G17" s="307"/>
      <c r="H17" s="307"/>
      <c r="I17" s="307"/>
      <c r="J17" s="314"/>
      <c r="K17" s="314"/>
      <c r="L17" s="319" t="s">
        <v>398</v>
      </c>
    </row>
    <row r="18" spans="1:12" x14ac:dyDescent="0.2">
      <c r="A18" s="310"/>
      <c r="B18" s="311" t="s">
        <v>293</v>
      </c>
      <c r="C18" s="315" t="s">
        <v>398</v>
      </c>
      <c r="D18" s="315" t="s">
        <v>398</v>
      </c>
      <c r="E18" s="316"/>
      <c r="F18" s="316"/>
      <c r="G18" s="316"/>
      <c r="H18" s="316"/>
      <c r="I18" s="316"/>
      <c r="J18" s="316"/>
      <c r="K18" s="316"/>
      <c r="L18" s="320" t="s">
        <v>398</v>
      </c>
    </row>
    <row r="19" spans="1:12" x14ac:dyDescent="0.2">
      <c r="A19" s="310"/>
      <c r="B19" s="311" t="s">
        <v>398</v>
      </c>
      <c r="C19" s="315" t="s">
        <v>398</v>
      </c>
      <c r="D19" s="315" t="s">
        <v>398</v>
      </c>
      <c r="E19" s="316"/>
      <c r="F19" s="316"/>
      <c r="G19" s="316"/>
      <c r="H19" s="316"/>
      <c r="I19" s="316"/>
      <c r="J19" s="316"/>
      <c r="K19" s="316"/>
      <c r="L19" s="320" t="s">
        <v>398</v>
      </c>
    </row>
    <row r="20" spans="1:12" x14ac:dyDescent="0.2">
      <c r="A20" s="310"/>
      <c r="B20" s="311" t="s">
        <v>398</v>
      </c>
      <c r="C20" s="315" t="s">
        <v>398</v>
      </c>
      <c r="D20" s="315" t="s">
        <v>398</v>
      </c>
      <c r="E20" s="316"/>
      <c r="F20" s="316"/>
      <c r="G20" s="316"/>
      <c r="H20" s="316"/>
      <c r="I20" s="316"/>
      <c r="J20" s="316"/>
      <c r="K20" s="316"/>
      <c r="L20" s="320" t="s">
        <v>398</v>
      </c>
    </row>
    <row r="21" spans="1:12" x14ac:dyDescent="0.2">
      <c r="A21" s="310"/>
      <c r="B21" s="311" t="s">
        <v>398</v>
      </c>
      <c r="C21" s="315" t="s">
        <v>398</v>
      </c>
      <c r="D21" s="315" t="s">
        <v>398</v>
      </c>
      <c r="E21" s="316"/>
      <c r="F21" s="316"/>
      <c r="G21" s="316"/>
      <c r="H21" s="316"/>
      <c r="I21" s="316"/>
      <c r="J21" s="316"/>
      <c r="K21" s="316"/>
      <c r="L21" s="320" t="s">
        <v>398</v>
      </c>
    </row>
    <row r="22" spans="1:12" x14ac:dyDescent="0.2">
      <c r="A22" s="310"/>
      <c r="B22" s="311" t="s">
        <v>398</v>
      </c>
      <c r="C22" s="315" t="s">
        <v>398</v>
      </c>
      <c r="D22" s="315" t="s">
        <v>398</v>
      </c>
      <c r="E22" s="316"/>
      <c r="F22" s="316"/>
      <c r="G22" s="316"/>
      <c r="H22" s="316"/>
      <c r="I22" s="316"/>
      <c r="J22" s="316"/>
      <c r="K22" s="316"/>
      <c r="L22" s="316" t="s">
        <v>398</v>
      </c>
    </row>
    <row r="23" spans="1:12" x14ac:dyDescent="0.2">
      <c r="A23" s="310"/>
      <c r="B23" s="311" t="s">
        <v>398</v>
      </c>
      <c r="C23" s="315" t="s">
        <v>398</v>
      </c>
      <c r="D23" s="315" t="s">
        <v>398</v>
      </c>
      <c r="E23" s="316"/>
      <c r="F23" s="316"/>
      <c r="G23" s="316"/>
      <c r="H23" s="316"/>
      <c r="I23" s="316"/>
      <c r="J23" s="316"/>
      <c r="K23" s="316"/>
      <c r="L23" s="316" t="s">
        <v>398</v>
      </c>
    </row>
    <row r="24" spans="1:12" x14ac:dyDescent="0.2">
      <c r="A24" s="310"/>
      <c r="B24" s="311" t="s">
        <v>398</v>
      </c>
      <c r="C24" s="315" t="s">
        <v>398</v>
      </c>
      <c r="D24" s="315" t="s">
        <v>398</v>
      </c>
      <c r="E24" s="316"/>
      <c r="F24" s="316"/>
      <c r="G24" s="316"/>
      <c r="H24" s="316"/>
      <c r="I24" s="316"/>
      <c r="J24" s="316"/>
      <c r="K24" s="316"/>
      <c r="L24" s="316" t="s">
        <v>398</v>
      </c>
    </row>
    <row r="25" spans="1:12" x14ac:dyDescent="0.2">
      <c r="A25" s="310"/>
      <c r="B25" s="311" t="s">
        <v>398</v>
      </c>
      <c r="C25" s="315" t="s">
        <v>398</v>
      </c>
      <c r="D25" s="315" t="s">
        <v>398</v>
      </c>
      <c r="E25" s="316"/>
      <c r="F25" s="316"/>
      <c r="G25" s="316"/>
      <c r="H25" s="316"/>
      <c r="I25" s="316"/>
      <c r="J25" s="316"/>
      <c r="K25" s="316"/>
      <c r="L25" s="316" t="s">
        <v>398</v>
      </c>
    </row>
    <row r="26" spans="1:12" x14ac:dyDescent="0.2">
      <c r="A26" s="310"/>
      <c r="B26" s="311" t="s">
        <v>398</v>
      </c>
      <c r="C26" s="315" t="s">
        <v>398</v>
      </c>
      <c r="D26" s="315" t="s">
        <v>398</v>
      </c>
      <c r="E26" s="316"/>
      <c r="F26" s="316"/>
      <c r="G26" s="316"/>
      <c r="H26" s="316"/>
      <c r="I26" s="316"/>
      <c r="J26" s="316"/>
      <c r="K26" s="316"/>
      <c r="L26" s="316" t="s">
        <v>398</v>
      </c>
    </row>
    <row r="27" spans="1:12" x14ac:dyDescent="0.2">
      <c r="A27" s="310"/>
      <c r="B27" s="311"/>
      <c r="C27" s="315"/>
      <c r="D27" s="315"/>
      <c r="E27" s="316"/>
      <c r="F27" s="316"/>
      <c r="G27" s="316"/>
      <c r="H27" s="316"/>
      <c r="I27" s="316"/>
      <c r="J27" s="316"/>
      <c r="K27" s="316"/>
      <c r="L27" s="316" t="s">
        <v>293</v>
      </c>
    </row>
    <row r="28" spans="1:12" x14ac:dyDescent="0.2">
      <c r="A28" s="310"/>
      <c r="B28" s="311"/>
      <c r="C28" s="315"/>
      <c r="D28" s="315"/>
      <c r="E28" s="316"/>
      <c r="F28" s="316"/>
      <c r="G28" s="316"/>
      <c r="H28" s="316"/>
      <c r="I28" s="316"/>
      <c r="J28" s="316"/>
      <c r="K28" s="316"/>
      <c r="L28" s="316"/>
    </row>
    <row r="29" spans="1:12" x14ac:dyDescent="0.2">
      <c r="A29" s="310"/>
      <c r="B29" s="311"/>
      <c r="C29" s="315"/>
      <c r="D29" s="315"/>
      <c r="E29" s="316"/>
      <c r="F29" s="316"/>
      <c r="G29" s="316"/>
      <c r="H29" s="316"/>
      <c r="I29" s="316"/>
      <c r="J29" s="316"/>
      <c r="K29" s="316"/>
      <c r="L29" s="316"/>
    </row>
    <row r="30" spans="1:12" x14ac:dyDescent="0.2">
      <c r="A30" s="310" t="s">
        <v>666</v>
      </c>
      <c r="B30" s="306"/>
      <c r="C30" s="306"/>
      <c r="D30" s="306"/>
      <c r="E30" s="318"/>
      <c r="F30" s="306"/>
      <c r="G30" s="306"/>
      <c r="H30" s="306"/>
      <c r="I30" s="306"/>
      <c r="J30" s="306"/>
      <c r="K30" s="306"/>
      <c r="L30" s="317">
        <f>SUM(L11:L28)</f>
        <v>0</v>
      </c>
    </row>
    <row r="31" spans="1:12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</row>
    <row r="32" spans="1:12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</row>
    <row r="33" spans="1:12" x14ac:dyDescent="0.2">
      <c r="A33" s="485" t="s">
        <v>696</v>
      </c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</row>
    <row r="34" spans="1:12" x14ac:dyDescent="0.2">
      <c r="A34" s="302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</row>
  </sheetData>
  <mergeCells count="2">
    <mergeCell ref="A8:L8"/>
    <mergeCell ref="A33:L3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70" zoomScaleNormal="70" workbookViewId="0">
      <selection activeCell="M54" sqref="M54:N54"/>
    </sheetView>
  </sheetViews>
  <sheetFormatPr defaultRowHeight="15" x14ac:dyDescent="0.25"/>
  <cols>
    <col min="1" max="1" width="9.140625" style="18"/>
    <col min="2" max="2" width="18.5703125" style="18" customWidth="1"/>
    <col min="3" max="5" width="9.140625" style="18"/>
    <col min="6" max="6" width="10.7109375" style="18" customWidth="1"/>
    <col min="7" max="7" width="6.42578125" style="18" customWidth="1"/>
    <col min="8" max="8" width="18" style="18" customWidth="1"/>
    <col min="9" max="16384" width="9.140625" style="18"/>
  </cols>
  <sheetData>
    <row r="1" spans="1:8" ht="18.75" customHeight="1" x14ac:dyDescent="0.25">
      <c r="A1" s="14"/>
      <c r="B1" s="15"/>
      <c r="C1" s="15"/>
      <c r="D1" s="16"/>
      <c r="E1" s="16"/>
      <c r="F1" s="541" t="s">
        <v>215</v>
      </c>
      <c r="G1" s="541"/>
      <c r="H1" s="541"/>
    </row>
    <row r="2" spans="1:8" ht="18.75" customHeight="1" x14ac:dyDescent="0.25">
      <c r="A2" s="15"/>
      <c r="B2" s="15"/>
      <c r="C2" s="15"/>
      <c r="D2" s="16"/>
      <c r="E2" s="16"/>
      <c r="F2" s="541" t="str">
        <f>данные!C11</f>
        <v>к решению 30 сессии Совета</v>
      </c>
      <c r="G2" s="541"/>
      <c r="H2" s="541"/>
    </row>
    <row r="3" spans="1:8" ht="18.75" customHeight="1" x14ac:dyDescent="0.25">
      <c r="A3" s="15"/>
      <c r="B3" s="15"/>
      <c r="C3" s="15"/>
      <c r="D3" s="16"/>
      <c r="E3" s="16"/>
      <c r="F3" s="541" t="str">
        <f>данные!C12</f>
        <v>Кировского сельского поселения</v>
      </c>
      <c r="G3" s="541"/>
      <c r="H3" s="541"/>
    </row>
    <row r="4" spans="1:8" ht="18.75" customHeight="1" x14ac:dyDescent="0.25">
      <c r="A4" s="15"/>
      <c r="B4" s="15"/>
      <c r="C4" s="15"/>
      <c r="D4" s="16"/>
      <c r="E4" s="16"/>
      <c r="F4" s="541" t="str">
        <f>данные!C13</f>
        <v>Славянского района</v>
      </c>
      <c r="G4" s="541"/>
      <c r="H4" s="541"/>
    </row>
    <row r="5" spans="1:8" ht="18.75" customHeight="1" x14ac:dyDescent="0.25">
      <c r="A5" s="15"/>
      <c r="B5" s="15"/>
      <c r="C5" s="15"/>
      <c r="D5" s="16"/>
      <c r="E5" s="16"/>
      <c r="F5" s="541" t="str">
        <f>данные!C14</f>
        <v>от 25.02.2022 года №2</v>
      </c>
      <c r="G5" s="541"/>
      <c r="H5" s="541"/>
    </row>
    <row r="6" spans="1:8" ht="18.75" x14ac:dyDescent="0.25">
      <c r="A6" s="540" t="s">
        <v>216</v>
      </c>
      <c r="B6" s="540"/>
      <c r="C6" s="540"/>
      <c r="D6" s="540"/>
      <c r="E6" s="540"/>
      <c r="F6" s="540"/>
      <c r="G6" s="540"/>
      <c r="H6" s="540"/>
    </row>
    <row r="7" spans="1:8" ht="18.75" x14ac:dyDescent="0.25">
      <c r="A7" s="540" t="s">
        <v>217</v>
      </c>
      <c r="B7" s="540"/>
      <c r="C7" s="540"/>
      <c r="D7" s="540"/>
      <c r="E7" s="540"/>
      <c r="F7" s="540"/>
      <c r="G7" s="540"/>
      <c r="H7" s="540"/>
    </row>
    <row r="8" spans="1:8" ht="18.75" x14ac:dyDescent="0.25">
      <c r="A8" s="540" t="s">
        <v>686</v>
      </c>
      <c r="B8" s="540"/>
      <c r="C8" s="540"/>
      <c r="D8" s="540"/>
      <c r="E8" s="540"/>
      <c r="F8" s="540"/>
      <c r="G8" s="540"/>
      <c r="H8" s="540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ht="15.75" x14ac:dyDescent="0.25">
      <c r="A10" s="510" t="s">
        <v>218</v>
      </c>
      <c r="B10" s="511"/>
      <c r="C10" s="510" t="s">
        <v>219</v>
      </c>
      <c r="D10" s="512"/>
      <c r="E10" s="512"/>
      <c r="F10" s="512"/>
      <c r="G10" s="513"/>
      <c r="H10" s="19" t="s">
        <v>220</v>
      </c>
    </row>
    <row r="11" spans="1:8" s="23" customFormat="1" ht="15.75" x14ac:dyDescent="0.25">
      <c r="A11" s="20" t="s">
        <v>221</v>
      </c>
      <c r="B11" s="21"/>
      <c r="C11" s="489" t="s">
        <v>222</v>
      </c>
      <c r="D11" s="514"/>
      <c r="E11" s="514"/>
      <c r="F11" s="514"/>
      <c r="G11" s="515"/>
      <c r="H11" s="22">
        <f>H12+H17+H21+H23+H25+H28+H30+H33</f>
        <v>18004000</v>
      </c>
    </row>
    <row r="12" spans="1:8" s="23" customFormat="1" ht="24.75" customHeight="1" x14ac:dyDescent="0.25">
      <c r="A12" s="20" t="s">
        <v>223</v>
      </c>
      <c r="B12" s="21"/>
      <c r="C12" s="496" t="s">
        <v>224</v>
      </c>
      <c r="D12" s="516"/>
      <c r="E12" s="516"/>
      <c r="F12" s="516"/>
      <c r="G12" s="517"/>
      <c r="H12" s="22">
        <f>H13+H14+H15+H16</f>
        <v>6000000</v>
      </c>
    </row>
    <row r="13" spans="1:8" ht="113.25" customHeight="1" x14ac:dyDescent="0.25">
      <c r="A13" s="24" t="s">
        <v>225</v>
      </c>
      <c r="B13" s="25"/>
      <c r="C13" s="492" t="s">
        <v>44</v>
      </c>
      <c r="D13" s="493"/>
      <c r="E13" s="493"/>
      <c r="F13" s="493"/>
      <c r="G13" s="494"/>
      <c r="H13" s="26">
        <f>'0503117 Отчет об исп'!P17</f>
        <v>5870000</v>
      </c>
    </row>
    <row r="14" spans="1:8" ht="182.25" customHeight="1" x14ac:dyDescent="0.25">
      <c r="A14" s="24" t="s">
        <v>226</v>
      </c>
      <c r="B14" s="25"/>
      <c r="C14" s="492" t="s">
        <v>45</v>
      </c>
      <c r="D14" s="493"/>
      <c r="E14" s="493"/>
      <c r="F14" s="493"/>
      <c r="G14" s="494"/>
      <c r="H14" s="26">
        <f>'0503117 Отчет об исп'!P18</f>
        <v>100000</v>
      </c>
    </row>
    <row r="15" spans="1:8" ht="78.75" customHeight="1" x14ac:dyDescent="0.25">
      <c r="A15" s="24" t="s">
        <v>227</v>
      </c>
      <c r="B15" s="25"/>
      <c r="C15" s="492" t="s">
        <v>46</v>
      </c>
      <c r="D15" s="493"/>
      <c r="E15" s="493"/>
      <c r="F15" s="493"/>
      <c r="G15" s="494"/>
      <c r="H15" s="26">
        <f>'0503117 Отчет об исп'!P19</f>
        <v>20000</v>
      </c>
    </row>
    <row r="16" spans="1:8" ht="154.5" customHeight="1" x14ac:dyDescent="0.25">
      <c r="A16" s="24" t="s">
        <v>228</v>
      </c>
      <c r="B16" s="25"/>
      <c r="C16" s="492" t="s">
        <v>48</v>
      </c>
      <c r="D16" s="493"/>
      <c r="E16" s="493"/>
      <c r="F16" s="493"/>
      <c r="G16" s="494"/>
      <c r="H16" s="26">
        <f>'0503117 Отчет об исп'!P20</f>
        <v>10000</v>
      </c>
    </row>
    <row r="17" spans="1:18" s="23" customFormat="1" ht="48" customHeight="1" x14ac:dyDescent="0.25">
      <c r="A17" s="20" t="s">
        <v>229</v>
      </c>
      <c r="B17" s="21"/>
      <c r="C17" s="507" t="s">
        <v>230</v>
      </c>
      <c r="D17" s="508"/>
      <c r="E17" s="508"/>
      <c r="F17" s="508"/>
      <c r="G17" s="509"/>
      <c r="H17" s="26">
        <f>H18+H19+H20</f>
        <v>6951000</v>
      </c>
    </row>
    <row r="18" spans="1:18" ht="173.25" customHeight="1" x14ac:dyDescent="0.25">
      <c r="A18" s="24" t="s">
        <v>231</v>
      </c>
      <c r="B18" s="25"/>
      <c r="C18" s="486" t="s">
        <v>36</v>
      </c>
      <c r="D18" s="487"/>
      <c r="E18" s="487"/>
      <c r="F18" s="487"/>
      <c r="G18" s="488"/>
      <c r="H18" s="26">
        <f>'0503117 Отчет об исп'!P13</f>
        <v>3491000</v>
      </c>
    </row>
    <row r="19" spans="1:18" ht="146.25" customHeight="1" x14ac:dyDescent="0.25">
      <c r="A19" s="24" t="s">
        <v>232</v>
      </c>
      <c r="B19" s="25"/>
      <c r="C19" s="486" t="s">
        <v>233</v>
      </c>
      <c r="D19" s="487"/>
      <c r="E19" s="487"/>
      <c r="F19" s="487"/>
      <c r="G19" s="488"/>
      <c r="H19" s="26">
        <f>'0503117 Отчет об исп'!P14</f>
        <v>100000</v>
      </c>
    </row>
    <row r="20" spans="1:18" ht="197.25" customHeight="1" x14ac:dyDescent="0.25">
      <c r="A20" s="24" t="s">
        <v>234</v>
      </c>
      <c r="B20" s="25"/>
      <c r="C20" s="486" t="s">
        <v>40</v>
      </c>
      <c r="D20" s="487"/>
      <c r="E20" s="487"/>
      <c r="F20" s="487"/>
      <c r="G20" s="488"/>
      <c r="H20" s="26">
        <f>'0503117 Отчет об исп'!P15</f>
        <v>3360000</v>
      </c>
    </row>
    <row r="21" spans="1:18" s="23" customFormat="1" ht="15.75" x14ac:dyDescent="0.25">
      <c r="A21" s="20" t="s">
        <v>235</v>
      </c>
      <c r="B21" s="21"/>
      <c r="C21" s="20" t="s">
        <v>50</v>
      </c>
      <c r="D21" s="21"/>
      <c r="E21" s="21"/>
      <c r="F21" s="21"/>
      <c r="G21" s="27"/>
      <c r="H21" s="22">
        <f>H22</f>
        <v>0</v>
      </c>
    </row>
    <row r="22" spans="1:18" ht="15.75" x14ac:dyDescent="0.25">
      <c r="A22" s="24" t="s">
        <v>236</v>
      </c>
      <c r="B22" s="25"/>
      <c r="C22" s="24" t="s">
        <v>50</v>
      </c>
      <c r="D22" s="25"/>
      <c r="E22" s="25"/>
      <c r="F22" s="25"/>
      <c r="G22" s="28"/>
      <c r="H22" s="26">
        <f>'0503117 Отчет об исп'!P21</f>
        <v>0</v>
      </c>
    </row>
    <row r="23" spans="1:18" s="23" customFormat="1" ht="15.75" x14ac:dyDescent="0.25">
      <c r="A23" s="20" t="s">
        <v>237</v>
      </c>
      <c r="B23" s="21"/>
      <c r="C23" s="489" t="s">
        <v>238</v>
      </c>
      <c r="D23" s="490"/>
      <c r="E23" s="490"/>
      <c r="F23" s="490"/>
      <c r="G23" s="491"/>
      <c r="H23" s="26">
        <f>'0503117 Отчет об исп'!P23</f>
        <v>1087000</v>
      </c>
    </row>
    <row r="24" spans="1:18" ht="15.75" x14ac:dyDescent="0.25">
      <c r="A24" s="24" t="s">
        <v>239</v>
      </c>
      <c r="B24" s="25"/>
      <c r="C24" s="492" t="s">
        <v>54</v>
      </c>
      <c r="D24" s="493"/>
      <c r="E24" s="493"/>
      <c r="F24" s="493"/>
      <c r="G24" s="494"/>
      <c r="H24" s="26">
        <f>'0503117 Отчет об исп'!P23</f>
        <v>1087000</v>
      </c>
      <c r="R24" s="18">
        <v>32</v>
      </c>
    </row>
    <row r="25" spans="1:18" s="23" customFormat="1" ht="15.75" x14ac:dyDescent="0.25">
      <c r="A25" s="20" t="s">
        <v>240</v>
      </c>
      <c r="B25" s="21"/>
      <c r="C25" s="489" t="s">
        <v>241</v>
      </c>
      <c r="D25" s="490"/>
      <c r="E25" s="490"/>
      <c r="F25" s="490"/>
      <c r="G25" s="491"/>
      <c r="H25" s="22">
        <f>H26+H27</f>
        <v>3700000</v>
      </c>
    </row>
    <row r="26" spans="1:18" ht="65.25" customHeight="1" x14ac:dyDescent="0.25">
      <c r="A26" s="24" t="s">
        <v>242</v>
      </c>
      <c r="B26" s="25"/>
      <c r="C26" s="492" t="s">
        <v>56</v>
      </c>
      <c r="D26" s="493"/>
      <c r="E26" s="493"/>
      <c r="F26" s="493"/>
      <c r="G26" s="494"/>
      <c r="H26" s="26">
        <f>'0503117 Отчет об исп'!P24</f>
        <v>2700000</v>
      </c>
    </row>
    <row r="27" spans="1:18" ht="66" customHeight="1" x14ac:dyDescent="0.25">
      <c r="A27" s="24" t="s">
        <v>243</v>
      </c>
      <c r="B27" s="25"/>
      <c r="C27" s="492" t="s">
        <v>58</v>
      </c>
      <c r="D27" s="493"/>
      <c r="E27" s="493"/>
      <c r="F27" s="493"/>
      <c r="G27" s="494"/>
      <c r="H27" s="26">
        <f>'0503117 Отчет об исп'!P25</f>
        <v>1000000</v>
      </c>
    </row>
    <row r="28" spans="1:18" s="23" customFormat="1" ht="146.25" customHeight="1" x14ac:dyDescent="0.25">
      <c r="A28" s="20" t="s">
        <v>244</v>
      </c>
      <c r="B28" s="21"/>
      <c r="C28" s="496" t="s">
        <v>245</v>
      </c>
      <c r="D28" s="497"/>
      <c r="E28" s="497"/>
      <c r="F28" s="497"/>
      <c r="G28" s="498"/>
      <c r="H28" s="26">
        <f>H29</f>
        <v>65000</v>
      </c>
    </row>
    <row r="29" spans="1:18" ht="97.5" customHeight="1" x14ac:dyDescent="0.25">
      <c r="A29" s="24" t="s">
        <v>246</v>
      </c>
      <c r="B29" s="25"/>
      <c r="C29" s="492" t="s">
        <v>247</v>
      </c>
      <c r="D29" s="499"/>
      <c r="E29" s="499"/>
      <c r="F29" s="499"/>
      <c r="G29" s="500"/>
      <c r="H29" s="26">
        <f>'0503117 Отчет об исп'!P27</f>
        <v>65000</v>
      </c>
    </row>
    <row r="30" spans="1:18" s="23" customFormat="1" ht="30" customHeight="1" x14ac:dyDescent="0.25">
      <c r="A30" s="20" t="s">
        <v>248</v>
      </c>
      <c r="B30" s="21"/>
      <c r="C30" s="496" t="s">
        <v>249</v>
      </c>
      <c r="D30" s="497"/>
      <c r="E30" s="497"/>
      <c r="F30" s="497"/>
      <c r="G30" s="498"/>
      <c r="H30" s="22">
        <f>H31+H32</f>
        <v>200000</v>
      </c>
    </row>
    <row r="31" spans="1:18" ht="47.25" customHeight="1" x14ac:dyDescent="0.25">
      <c r="A31" s="24" t="s">
        <v>250</v>
      </c>
      <c r="B31" s="25"/>
      <c r="C31" s="492" t="s">
        <v>60</v>
      </c>
      <c r="D31" s="499"/>
      <c r="E31" s="499"/>
      <c r="F31" s="499"/>
      <c r="G31" s="500"/>
      <c r="H31" s="26">
        <f>'0503117 Отчет об исп'!P26</f>
        <v>170000</v>
      </c>
    </row>
    <row r="32" spans="1:18" ht="31.5" customHeight="1" x14ac:dyDescent="0.25">
      <c r="A32" s="24" t="s">
        <v>251</v>
      </c>
      <c r="B32" s="25"/>
      <c r="C32" s="501" t="s">
        <v>62</v>
      </c>
      <c r="D32" s="502"/>
      <c r="E32" s="502"/>
      <c r="F32" s="502"/>
      <c r="G32" s="503"/>
      <c r="H32" s="26">
        <f>'0503117 Отчет об исп'!P28</f>
        <v>30000</v>
      </c>
    </row>
    <row r="33" spans="1:8" s="23" customFormat="1" ht="21" customHeight="1" x14ac:dyDescent="0.25">
      <c r="A33" s="20" t="s">
        <v>252</v>
      </c>
      <c r="B33" s="21"/>
      <c r="C33" s="504" t="s">
        <v>253</v>
      </c>
      <c r="D33" s="505"/>
      <c r="E33" s="505"/>
      <c r="F33" s="505"/>
      <c r="G33" s="506"/>
      <c r="H33" s="22">
        <f>H34</f>
        <v>1000</v>
      </c>
    </row>
    <row r="34" spans="1:8" ht="111" customHeight="1" x14ac:dyDescent="0.25">
      <c r="A34" s="24" t="s">
        <v>254</v>
      </c>
      <c r="B34" s="25"/>
      <c r="C34" s="501" t="s">
        <v>255</v>
      </c>
      <c r="D34" s="502"/>
      <c r="E34" s="502"/>
      <c r="F34" s="502"/>
      <c r="G34" s="503"/>
      <c r="H34" s="26">
        <f>'0503117 Отчет об исп'!P29</f>
        <v>1000</v>
      </c>
    </row>
    <row r="35" spans="1:8" s="23" customFormat="1" ht="15.75" x14ac:dyDescent="0.25">
      <c r="A35" s="20" t="s">
        <v>256</v>
      </c>
      <c r="B35" s="21"/>
      <c r="C35" s="504" t="s">
        <v>257</v>
      </c>
      <c r="D35" s="505"/>
      <c r="E35" s="505"/>
      <c r="F35" s="505"/>
      <c r="G35" s="506"/>
      <c r="H35" s="22">
        <f>H36+H37+H40+H41+H46+H39+H42+H43+H38+H44+H45</f>
        <v>10318214.49</v>
      </c>
    </row>
    <row r="36" spans="1:8" ht="60.75" customHeight="1" x14ac:dyDescent="0.25">
      <c r="A36" s="24" t="s">
        <v>258</v>
      </c>
      <c r="B36" s="25"/>
      <c r="C36" s="501" t="s">
        <v>66</v>
      </c>
      <c r="D36" s="502"/>
      <c r="E36" s="502"/>
      <c r="F36" s="502"/>
      <c r="G36" s="503"/>
      <c r="H36" s="26">
        <f>'0503117 Отчет об исп'!P31</f>
        <v>5381800</v>
      </c>
    </row>
    <row r="37" spans="1:8" ht="60.75" customHeight="1" x14ac:dyDescent="0.25">
      <c r="A37" s="518" t="s">
        <v>259</v>
      </c>
      <c r="B37" s="519"/>
      <c r="C37" s="501" t="s">
        <v>70</v>
      </c>
      <c r="D37" s="502"/>
      <c r="E37" s="502"/>
      <c r="F37" s="502"/>
      <c r="G37" s="503"/>
      <c r="H37" s="26">
        <f>'0503117 Отчет об исп'!P33</f>
        <v>2431000</v>
      </c>
    </row>
    <row r="38" spans="1:8" ht="49.5" customHeight="1" x14ac:dyDescent="0.25">
      <c r="A38" s="520" t="s">
        <v>260</v>
      </c>
      <c r="B38" s="521"/>
      <c r="C38" s="522" t="s">
        <v>197</v>
      </c>
      <c r="D38" s="523"/>
      <c r="E38" s="523"/>
      <c r="F38" s="523"/>
      <c r="G38" s="524"/>
      <c r="H38" s="29">
        <f>'0503117 Отчет об исп'!P35</f>
        <v>0</v>
      </c>
    </row>
    <row r="39" spans="1:8" ht="33.75" customHeight="1" x14ac:dyDescent="0.25">
      <c r="A39" s="518" t="s">
        <v>261</v>
      </c>
      <c r="B39" s="519"/>
      <c r="C39" s="522" t="s">
        <v>74</v>
      </c>
      <c r="D39" s="523"/>
      <c r="E39" s="523"/>
      <c r="F39" s="523"/>
      <c r="G39" s="524"/>
      <c r="H39" s="26">
        <f>'0503117 Отчет об исп'!P36</f>
        <v>1386900</v>
      </c>
    </row>
    <row r="40" spans="1:8" ht="48.75" customHeight="1" x14ac:dyDescent="0.25">
      <c r="A40" s="532" t="s">
        <v>262</v>
      </c>
      <c r="B40" s="488"/>
      <c r="C40" s="501" t="s">
        <v>263</v>
      </c>
      <c r="D40" s="499"/>
      <c r="E40" s="499"/>
      <c r="F40" s="499"/>
      <c r="G40" s="500"/>
      <c r="H40" s="26">
        <f>'0503117 Отчет об исп'!P37</f>
        <v>3800</v>
      </c>
    </row>
    <row r="41" spans="1:8" ht="62.25" customHeight="1" x14ac:dyDescent="0.25">
      <c r="A41" s="24" t="s">
        <v>264</v>
      </c>
      <c r="B41" s="25"/>
      <c r="C41" s="501" t="s">
        <v>265</v>
      </c>
      <c r="D41" s="502"/>
      <c r="E41" s="502"/>
      <c r="F41" s="502"/>
      <c r="G41" s="503"/>
      <c r="H41" s="26">
        <f>'0503117 Отчет об исп'!P38</f>
        <v>246000</v>
      </c>
    </row>
    <row r="42" spans="1:8" ht="92.25" customHeight="1" x14ac:dyDescent="0.25">
      <c r="A42" s="533" t="s">
        <v>266</v>
      </c>
      <c r="B42" s="534"/>
      <c r="C42" s="522" t="s">
        <v>267</v>
      </c>
      <c r="D42" s="523"/>
      <c r="E42" s="523"/>
      <c r="F42" s="523"/>
      <c r="G42" s="524"/>
      <c r="H42" s="26">
        <f>'0503117 Отчет об исп'!P39</f>
        <v>600000</v>
      </c>
    </row>
    <row r="43" spans="1:8" ht="33.75" customHeight="1" x14ac:dyDescent="0.25">
      <c r="A43" s="525" t="s">
        <v>268</v>
      </c>
      <c r="B43" s="526"/>
      <c r="C43" s="527" t="s">
        <v>269</v>
      </c>
      <c r="D43" s="528"/>
      <c r="E43" s="528"/>
      <c r="F43" s="528"/>
      <c r="G43" s="529"/>
      <c r="H43" s="26">
        <f>'0503117 Отчет об исп'!P40</f>
        <v>140000</v>
      </c>
    </row>
    <row r="44" spans="1:8" ht="33.75" customHeight="1" x14ac:dyDescent="0.25">
      <c r="A44" s="535" t="s">
        <v>675</v>
      </c>
      <c r="B44" s="536"/>
      <c r="C44" s="537" t="s">
        <v>72</v>
      </c>
      <c r="D44" s="538"/>
      <c r="E44" s="538"/>
      <c r="F44" s="538"/>
      <c r="G44" s="539"/>
      <c r="H44" s="26">
        <f>'0503117 Отчет об исп'!P34</f>
        <v>0</v>
      </c>
    </row>
    <row r="45" spans="1:8" ht="33.75" customHeight="1" x14ac:dyDescent="0.25">
      <c r="A45" s="24" t="s">
        <v>270</v>
      </c>
      <c r="B45" s="25"/>
      <c r="C45" s="501" t="s">
        <v>83</v>
      </c>
      <c r="D45" s="530"/>
      <c r="E45" s="530"/>
      <c r="F45" s="530"/>
      <c r="G45" s="531"/>
      <c r="H45" s="26">
        <f>'0503117 Отчет об исп'!P41</f>
        <v>200000</v>
      </c>
    </row>
    <row r="46" spans="1:8" ht="34.5" customHeight="1" x14ac:dyDescent="0.25">
      <c r="A46" s="24" t="s">
        <v>677</v>
      </c>
      <c r="B46" s="25"/>
      <c r="C46" s="501" t="s">
        <v>673</v>
      </c>
      <c r="D46" s="530"/>
      <c r="E46" s="530"/>
      <c r="F46" s="530"/>
      <c r="G46" s="531"/>
      <c r="H46" s="26">
        <v>-71285.509999999995</v>
      </c>
    </row>
    <row r="47" spans="1:8" s="23" customFormat="1" ht="14.25" customHeight="1" x14ac:dyDescent="0.25">
      <c r="A47" s="20"/>
      <c r="B47" s="21"/>
      <c r="C47" s="504" t="s">
        <v>271</v>
      </c>
      <c r="D47" s="505"/>
      <c r="E47" s="505"/>
      <c r="F47" s="505"/>
      <c r="G47" s="506"/>
      <c r="H47" s="22">
        <f>H11+H35</f>
        <v>28322214.490000002</v>
      </c>
    </row>
    <row r="48" spans="1:8" ht="15.75" x14ac:dyDescent="0.25">
      <c r="A48" s="30"/>
      <c r="B48" s="30"/>
      <c r="C48" s="31"/>
      <c r="D48" s="32"/>
      <c r="E48" s="32"/>
      <c r="F48" s="32"/>
      <c r="G48" s="32"/>
      <c r="H48" s="33"/>
    </row>
    <row r="49" spans="1:10" ht="15.75" x14ac:dyDescent="0.25">
      <c r="A49" s="16"/>
      <c r="B49" s="16"/>
      <c r="C49" s="16"/>
      <c r="D49" s="16"/>
      <c r="E49" s="16"/>
      <c r="F49" s="16"/>
      <c r="G49" s="16"/>
      <c r="H49" s="16"/>
    </row>
    <row r="50" spans="1:10" ht="18.75" x14ac:dyDescent="0.3">
      <c r="A50" s="17" t="s">
        <v>272</v>
      </c>
      <c r="B50" s="17"/>
      <c r="C50" s="17"/>
      <c r="D50" s="17"/>
      <c r="E50" s="17"/>
      <c r="F50" s="17"/>
      <c r="G50" s="17"/>
      <c r="H50" s="17"/>
      <c r="I50" s="34"/>
      <c r="J50" s="34"/>
    </row>
    <row r="51" spans="1:10" ht="18.75" x14ac:dyDescent="0.3">
      <c r="A51" s="17" t="s">
        <v>689</v>
      </c>
      <c r="B51" s="17"/>
      <c r="C51" s="17"/>
      <c r="D51" s="17"/>
      <c r="E51" s="17"/>
      <c r="F51" s="495" t="s">
        <v>695</v>
      </c>
      <c r="G51" s="495"/>
      <c r="H51" s="495"/>
      <c r="I51" s="34"/>
      <c r="J51" s="34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</row>
    <row r="65" spans="1:8" x14ac:dyDescent="0.25">
      <c r="A65" s="15"/>
      <c r="B65" s="15"/>
      <c r="C65" s="15"/>
      <c r="D65" s="15"/>
      <c r="E65" s="15"/>
      <c r="F65" s="15"/>
      <c r="G65" s="15"/>
      <c r="H65" s="15"/>
    </row>
    <row r="66" spans="1:8" x14ac:dyDescent="0.25">
      <c r="A66" s="15"/>
      <c r="B66" s="15"/>
      <c r="C66" s="15"/>
      <c r="D66" s="15"/>
      <c r="E66" s="15"/>
      <c r="F66" s="15"/>
      <c r="G66" s="15"/>
      <c r="H66" s="15"/>
    </row>
    <row r="67" spans="1:8" x14ac:dyDescent="0.25">
      <c r="A67" s="15"/>
      <c r="B67" s="15"/>
      <c r="C67" s="15"/>
      <c r="D67" s="15"/>
      <c r="E67" s="15"/>
      <c r="F67" s="15"/>
      <c r="G67" s="15"/>
      <c r="H67" s="15"/>
    </row>
    <row r="68" spans="1:8" x14ac:dyDescent="0.25">
      <c r="A68" s="15"/>
      <c r="B68" s="15"/>
      <c r="C68" s="15"/>
      <c r="D68" s="15"/>
      <c r="E68" s="15"/>
      <c r="F68" s="15"/>
      <c r="G68" s="15"/>
      <c r="H68" s="15"/>
    </row>
    <row r="69" spans="1:8" x14ac:dyDescent="0.25">
      <c r="A69" s="15"/>
      <c r="B69" s="15"/>
      <c r="C69" s="15"/>
      <c r="D69" s="15"/>
      <c r="E69" s="15"/>
      <c r="F69" s="15"/>
      <c r="G69" s="15"/>
      <c r="H69" s="15"/>
    </row>
    <row r="70" spans="1:8" x14ac:dyDescent="0.25">
      <c r="A70" s="15"/>
      <c r="B70" s="15"/>
      <c r="C70" s="15"/>
      <c r="D70" s="15"/>
      <c r="E70" s="15"/>
      <c r="F70" s="15"/>
      <c r="G70" s="15"/>
      <c r="H70" s="15"/>
    </row>
    <row r="71" spans="1:8" x14ac:dyDescent="0.25">
      <c r="A71" s="15"/>
      <c r="B71" s="15"/>
      <c r="C71" s="15"/>
      <c r="D71" s="15"/>
      <c r="E71" s="15"/>
      <c r="F71" s="15"/>
      <c r="G71" s="15"/>
      <c r="H71" s="15"/>
    </row>
    <row r="72" spans="1:8" x14ac:dyDescent="0.25">
      <c r="A72" s="15"/>
      <c r="B72" s="15"/>
      <c r="C72" s="15"/>
      <c r="D72" s="15"/>
      <c r="E72" s="15"/>
      <c r="F72" s="15"/>
      <c r="G72" s="15"/>
      <c r="H72" s="15"/>
    </row>
    <row r="73" spans="1:8" x14ac:dyDescent="0.25">
      <c r="A73" s="15"/>
      <c r="B73" s="15"/>
      <c r="C73" s="15"/>
      <c r="D73" s="15"/>
      <c r="E73" s="15"/>
      <c r="F73" s="15"/>
      <c r="G73" s="15"/>
      <c r="H73" s="15"/>
    </row>
    <row r="74" spans="1:8" x14ac:dyDescent="0.25">
      <c r="A74" s="15"/>
      <c r="B74" s="15"/>
      <c r="C74" s="15"/>
      <c r="D74" s="15"/>
      <c r="E74" s="15"/>
      <c r="F74" s="15"/>
      <c r="G74" s="15"/>
      <c r="H74" s="15"/>
    </row>
    <row r="75" spans="1:8" x14ac:dyDescent="0.25">
      <c r="A75" s="15"/>
      <c r="B75" s="15"/>
      <c r="C75" s="15"/>
      <c r="D75" s="15"/>
      <c r="E75" s="15"/>
      <c r="F75" s="15"/>
      <c r="G75" s="15"/>
      <c r="H75" s="15"/>
    </row>
    <row r="76" spans="1:8" x14ac:dyDescent="0.25">
      <c r="A76" s="15"/>
      <c r="B76" s="15"/>
      <c r="C76" s="15"/>
      <c r="D76" s="15"/>
      <c r="E76" s="15"/>
      <c r="F76" s="15"/>
      <c r="G76" s="15"/>
      <c r="H76" s="15"/>
    </row>
    <row r="77" spans="1:8" x14ac:dyDescent="0.25">
      <c r="A77" s="15"/>
      <c r="B77" s="15"/>
      <c r="C77" s="15"/>
      <c r="D77" s="15"/>
      <c r="E77" s="15"/>
      <c r="F77" s="15"/>
      <c r="G77" s="15"/>
      <c r="H77" s="15"/>
    </row>
    <row r="78" spans="1:8" x14ac:dyDescent="0.25">
      <c r="A78" s="15"/>
      <c r="B78" s="15"/>
      <c r="C78" s="15"/>
      <c r="D78" s="15"/>
      <c r="E78" s="15"/>
      <c r="F78" s="15"/>
      <c r="G78" s="15"/>
      <c r="H78" s="15"/>
    </row>
    <row r="79" spans="1:8" x14ac:dyDescent="0.25">
      <c r="A79" s="15"/>
      <c r="B79" s="15"/>
      <c r="C79" s="15"/>
      <c r="D79" s="15"/>
      <c r="E79" s="15"/>
      <c r="F79" s="15"/>
      <c r="G79" s="15"/>
      <c r="H79" s="15"/>
    </row>
    <row r="80" spans="1:8" x14ac:dyDescent="0.25">
      <c r="A80" s="15"/>
      <c r="B80" s="15"/>
      <c r="C80" s="15"/>
      <c r="D80" s="15"/>
      <c r="E80" s="15"/>
      <c r="F80" s="15"/>
      <c r="G80" s="15"/>
      <c r="H80" s="15"/>
    </row>
    <row r="81" spans="1:8" x14ac:dyDescent="0.25">
      <c r="A81" s="15"/>
      <c r="B81" s="15"/>
      <c r="C81" s="15"/>
      <c r="D81" s="15"/>
      <c r="E81" s="15"/>
      <c r="F81" s="15"/>
      <c r="G81" s="15"/>
      <c r="H81" s="15"/>
    </row>
    <row r="82" spans="1:8" x14ac:dyDescent="0.25">
      <c r="A82" s="15"/>
      <c r="B82" s="15"/>
      <c r="C82" s="15"/>
      <c r="D82" s="15"/>
      <c r="E82" s="15"/>
      <c r="F82" s="15"/>
      <c r="G82" s="15"/>
      <c r="H82" s="15"/>
    </row>
    <row r="83" spans="1:8" x14ac:dyDescent="0.25">
      <c r="A83" s="15"/>
      <c r="B83" s="15"/>
      <c r="C83" s="15"/>
      <c r="D83" s="15"/>
      <c r="E83" s="15"/>
      <c r="F83" s="15"/>
      <c r="G83" s="15"/>
      <c r="H83" s="15"/>
    </row>
    <row r="84" spans="1:8" x14ac:dyDescent="0.25">
      <c r="A84" s="15"/>
      <c r="B84" s="15"/>
      <c r="C84" s="15"/>
      <c r="D84" s="15"/>
      <c r="E84" s="15"/>
      <c r="F84" s="15"/>
      <c r="G84" s="15"/>
      <c r="H84" s="15"/>
    </row>
    <row r="85" spans="1:8" x14ac:dyDescent="0.25">
      <c r="A85" s="15"/>
      <c r="B85" s="15"/>
      <c r="C85" s="15"/>
      <c r="D85" s="15"/>
      <c r="E85" s="15"/>
      <c r="F85" s="15"/>
      <c r="G85" s="15"/>
      <c r="H85" s="15"/>
    </row>
    <row r="86" spans="1:8" x14ac:dyDescent="0.25">
      <c r="A86" s="15"/>
      <c r="B86" s="15"/>
      <c r="C86" s="15"/>
      <c r="D86" s="15"/>
      <c r="E86" s="15"/>
      <c r="F86" s="15"/>
      <c r="G86" s="15"/>
      <c r="H86" s="15"/>
    </row>
    <row r="87" spans="1:8" x14ac:dyDescent="0.25">
      <c r="A87" s="15"/>
      <c r="B87" s="15"/>
      <c r="C87" s="15"/>
      <c r="D87" s="15"/>
      <c r="E87" s="15"/>
      <c r="F87" s="15"/>
      <c r="G87" s="15"/>
      <c r="H87" s="15"/>
    </row>
    <row r="88" spans="1:8" x14ac:dyDescent="0.25">
      <c r="A88" s="15"/>
      <c r="B88" s="15"/>
      <c r="C88" s="15"/>
      <c r="D88" s="15"/>
      <c r="E88" s="15"/>
      <c r="F88" s="15"/>
      <c r="G88" s="15"/>
      <c r="H88" s="15"/>
    </row>
    <row r="89" spans="1:8" x14ac:dyDescent="0.25">
      <c r="A89" s="15"/>
      <c r="B89" s="15"/>
      <c r="C89" s="15"/>
      <c r="D89" s="15"/>
      <c r="E89" s="15"/>
      <c r="F89" s="15"/>
      <c r="G89" s="15"/>
      <c r="H89" s="15"/>
    </row>
    <row r="90" spans="1:8" x14ac:dyDescent="0.25">
      <c r="A90" s="15"/>
      <c r="B90" s="15"/>
      <c r="C90" s="15"/>
      <c r="D90" s="15"/>
      <c r="E90" s="15"/>
      <c r="F90" s="15"/>
      <c r="G90" s="15"/>
      <c r="H90" s="15"/>
    </row>
    <row r="91" spans="1:8" x14ac:dyDescent="0.25">
      <c r="A91" s="15"/>
      <c r="B91" s="15"/>
      <c r="C91" s="15"/>
      <c r="D91" s="15"/>
      <c r="E91" s="15"/>
      <c r="F91" s="15"/>
      <c r="G91" s="15"/>
      <c r="H91" s="15"/>
    </row>
    <row r="92" spans="1:8" x14ac:dyDescent="0.25">
      <c r="A92" s="15"/>
      <c r="B92" s="15"/>
      <c r="C92" s="15"/>
      <c r="D92" s="15"/>
      <c r="E92" s="15"/>
      <c r="F92" s="15"/>
      <c r="G92" s="15"/>
      <c r="H92" s="15"/>
    </row>
    <row r="93" spans="1:8" x14ac:dyDescent="0.25">
      <c r="A93" s="15"/>
      <c r="B93" s="15"/>
      <c r="C93" s="15"/>
      <c r="D93" s="15"/>
      <c r="E93" s="15"/>
      <c r="F93" s="15"/>
      <c r="G93" s="15"/>
      <c r="H93" s="15"/>
    </row>
    <row r="94" spans="1:8" x14ac:dyDescent="0.25">
      <c r="A94" s="15"/>
      <c r="B94" s="15"/>
      <c r="C94" s="15"/>
      <c r="D94" s="15"/>
      <c r="E94" s="15"/>
      <c r="F94" s="15"/>
      <c r="G94" s="15"/>
      <c r="H94" s="15"/>
    </row>
    <row r="95" spans="1:8" x14ac:dyDescent="0.25">
      <c r="A95" s="15"/>
      <c r="B95" s="15"/>
      <c r="C95" s="15"/>
      <c r="D95" s="15"/>
      <c r="E95" s="15"/>
      <c r="F95" s="15"/>
      <c r="G95" s="15"/>
      <c r="H95" s="15"/>
    </row>
    <row r="96" spans="1:8" x14ac:dyDescent="0.25">
      <c r="A96" s="15"/>
      <c r="B96" s="15"/>
      <c r="C96" s="15"/>
      <c r="D96" s="15"/>
      <c r="E96" s="15"/>
      <c r="F96" s="15"/>
      <c r="G96" s="15"/>
      <c r="H96" s="15"/>
    </row>
    <row r="97" spans="1:8" x14ac:dyDescent="0.25">
      <c r="A97" s="15"/>
      <c r="B97" s="15"/>
      <c r="C97" s="15"/>
      <c r="D97" s="15"/>
      <c r="E97" s="15"/>
      <c r="F97" s="15"/>
      <c r="G97" s="15"/>
      <c r="H97" s="15"/>
    </row>
    <row r="98" spans="1:8" x14ac:dyDescent="0.25">
      <c r="A98" s="15"/>
      <c r="B98" s="15"/>
      <c r="C98" s="15"/>
      <c r="D98" s="15"/>
      <c r="E98" s="15"/>
      <c r="F98" s="15"/>
      <c r="G98" s="15"/>
      <c r="H98" s="15"/>
    </row>
    <row r="99" spans="1:8" x14ac:dyDescent="0.25">
      <c r="A99" s="15"/>
      <c r="B99" s="15"/>
      <c r="C99" s="15"/>
      <c r="D99" s="15"/>
      <c r="E99" s="15"/>
      <c r="F99" s="15"/>
      <c r="G99" s="15"/>
      <c r="H99" s="15"/>
    </row>
    <row r="100" spans="1:8" x14ac:dyDescent="0.25">
      <c r="A100" s="15"/>
      <c r="B100" s="15"/>
      <c r="C100" s="15"/>
      <c r="D100" s="15"/>
      <c r="E100" s="15"/>
      <c r="F100" s="15"/>
      <c r="G100" s="15"/>
      <c r="H100" s="15"/>
    </row>
    <row r="101" spans="1:8" x14ac:dyDescent="0.25">
      <c r="A101" s="15"/>
      <c r="B101" s="15"/>
      <c r="C101" s="15"/>
      <c r="D101" s="15"/>
      <c r="E101" s="15"/>
      <c r="F101" s="15"/>
      <c r="G101" s="15"/>
      <c r="H101" s="15"/>
    </row>
    <row r="102" spans="1:8" x14ac:dyDescent="0.25">
      <c r="A102" s="15"/>
      <c r="B102" s="15"/>
      <c r="C102" s="15"/>
      <c r="D102" s="15"/>
      <c r="E102" s="15"/>
      <c r="F102" s="15"/>
      <c r="G102" s="15"/>
      <c r="H102" s="15"/>
    </row>
    <row r="103" spans="1:8" x14ac:dyDescent="0.25">
      <c r="A103" s="15"/>
      <c r="B103" s="15"/>
      <c r="C103" s="15"/>
      <c r="D103" s="15"/>
      <c r="E103" s="15"/>
      <c r="F103" s="15"/>
      <c r="G103" s="15"/>
      <c r="H103" s="15"/>
    </row>
    <row r="104" spans="1:8" x14ac:dyDescent="0.25">
      <c r="A104" s="15"/>
      <c r="B104" s="15"/>
      <c r="C104" s="15"/>
      <c r="D104" s="15"/>
      <c r="E104" s="15"/>
      <c r="F104" s="15"/>
      <c r="G104" s="15"/>
      <c r="H104" s="15"/>
    </row>
    <row r="105" spans="1:8" x14ac:dyDescent="0.25">
      <c r="A105" s="15"/>
      <c r="B105" s="15"/>
      <c r="C105" s="15"/>
      <c r="D105" s="15"/>
      <c r="E105" s="15"/>
      <c r="F105" s="15"/>
      <c r="G105" s="15"/>
      <c r="H105" s="15"/>
    </row>
    <row r="106" spans="1:8" x14ac:dyDescent="0.25">
      <c r="A106" s="15"/>
      <c r="B106" s="15"/>
      <c r="C106" s="15"/>
      <c r="D106" s="15"/>
      <c r="E106" s="15"/>
      <c r="F106" s="15"/>
      <c r="G106" s="15"/>
      <c r="H106" s="15"/>
    </row>
    <row r="107" spans="1:8" x14ac:dyDescent="0.25">
      <c r="A107" s="15"/>
      <c r="B107" s="15"/>
      <c r="C107" s="15"/>
      <c r="D107" s="15"/>
      <c r="E107" s="15"/>
      <c r="F107" s="15"/>
      <c r="G107" s="15"/>
      <c r="H107" s="15"/>
    </row>
    <row r="108" spans="1:8" x14ac:dyDescent="0.25">
      <c r="A108" s="15"/>
      <c r="B108" s="15"/>
      <c r="C108" s="15"/>
      <c r="D108" s="15"/>
      <c r="E108" s="15"/>
      <c r="F108" s="15"/>
      <c r="G108" s="15"/>
      <c r="H108" s="15"/>
    </row>
    <row r="109" spans="1:8" x14ac:dyDescent="0.25">
      <c r="A109" s="15"/>
      <c r="B109" s="15"/>
      <c r="C109" s="15"/>
      <c r="D109" s="15"/>
      <c r="E109" s="15"/>
      <c r="F109" s="15"/>
      <c r="G109" s="15"/>
      <c r="H109" s="15"/>
    </row>
    <row r="110" spans="1:8" x14ac:dyDescent="0.25">
      <c r="A110" s="15"/>
      <c r="B110" s="15"/>
      <c r="C110" s="15"/>
      <c r="D110" s="15"/>
      <c r="E110" s="15"/>
      <c r="F110" s="15"/>
      <c r="G110" s="15"/>
      <c r="H110" s="15"/>
    </row>
    <row r="111" spans="1:8" x14ac:dyDescent="0.25">
      <c r="A111" s="15"/>
      <c r="B111" s="15"/>
      <c r="C111" s="15"/>
      <c r="D111" s="15"/>
      <c r="E111" s="15"/>
      <c r="F111" s="15"/>
      <c r="G111" s="15"/>
      <c r="H111" s="15"/>
    </row>
    <row r="112" spans="1:8" x14ac:dyDescent="0.25">
      <c r="A112" s="15"/>
      <c r="B112" s="15"/>
      <c r="C112" s="15"/>
      <c r="D112" s="15"/>
      <c r="E112" s="15"/>
      <c r="F112" s="15"/>
      <c r="G112" s="15"/>
      <c r="H112" s="15"/>
    </row>
    <row r="113" spans="1:8" x14ac:dyDescent="0.25">
      <c r="A113" s="15"/>
      <c r="B113" s="15"/>
      <c r="C113" s="15"/>
      <c r="D113" s="15"/>
      <c r="E113" s="15"/>
      <c r="F113" s="15"/>
      <c r="G113" s="15"/>
      <c r="H113" s="15"/>
    </row>
    <row r="114" spans="1:8" x14ac:dyDescent="0.25">
      <c r="A114" s="15"/>
      <c r="B114" s="15"/>
      <c r="C114" s="15"/>
      <c r="D114" s="15"/>
      <c r="E114" s="15"/>
      <c r="F114" s="15"/>
      <c r="G114" s="15"/>
      <c r="H114" s="15"/>
    </row>
    <row r="115" spans="1:8" x14ac:dyDescent="0.25">
      <c r="A115" s="15"/>
      <c r="B115" s="15"/>
      <c r="C115" s="15"/>
      <c r="D115" s="15"/>
      <c r="E115" s="15"/>
      <c r="F115" s="15"/>
      <c r="G115" s="15"/>
      <c r="H115" s="15"/>
    </row>
    <row r="116" spans="1:8" x14ac:dyDescent="0.25">
      <c r="A116" s="15"/>
      <c r="B116" s="15"/>
      <c r="C116" s="15"/>
      <c r="D116" s="15"/>
      <c r="E116" s="15"/>
      <c r="F116" s="15"/>
      <c r="G116" s="15"/>
      <c r="H116" s="15"/>
    </row>
    <row r="117" spans="1:8" x14ac:dyDescent="0.25">
      <c r="A117" s="15"/>
      <c r="B117" s="15"/>
      <c r="C117" s="15"/>
      <c r="D117" s="15"/>
      <c r="E117" s="15"/>
      <c r="F117" s="15"/>
      <c r="G117" s="15"/>
      <c r="H117" s="15"/>
    </row>
    <row r="118" spans="1:8" x14ac:dyDescent="0.25">
      <c r="A118" s="15"/>
      <c r="B118" s="15"/>
      <c r="C118" s="15"/>
      <c r="D118" s="15"/>
      <c r="E118" s="15"/>
      <c r="F118" s="15"/>
      <c r="G118" s="15"/>
      <c r="H118" s="15"/>
    </row>
    <row r="119" spans="1:8" x14ac:dyDescent="0.25">
      <c r="A119" s="15"/>
      <c r="B119" s="15"/>
      <c r="C119" s="15"/>
      <c r="D119" s="15"/>
      <c r="E119" s="15"/>
      <c r="F119" s="15"/>
      <c r="G119" s="15"/>
      <c r="H119" s="15"/>
    </row>
    <row r="120" spans="1:8" x14ac:dyDescent="0.25">
      <c r="A120" s="15"/>
      <c r="B120" s="15"/>
      <c r="C120" s="15"/>
      <c r="D120" s="15"/>
      <c r="E120" s="15"/>
      <c r="F120" s="15"/>
      <c r="G120" s="15"/>
      <c r="H120" s="15"/>
    </row>
    <row r="121" spans="1:8" x14ac:dyDescent="0.25">
      <c r="A121" s="15"/>
      <c r="B121" s="15"/>
      <c r="C121" s="15"/>
      <c r="D121" s="15"/>
      <c r="E121" s="15"/>
      <c r="F121" s="15"/>
      <c r="G121" s="15"/>
      <c r="H121" s="15"/>
    </row>
    <row r="122" spans="1:8" x14ac:dyDescent="0.25">
      <c r="A122" s="15"/>
      <c r="B122" s="15"/>
      <c r="C122" s="15"/>
      <c r="D122" s="15"/>
      <c r="E122" s="15"/>
      <c r="F122" s="15"/>
      <c r="G122" s="15"/>
      <c r="H122" s="15"/>
    </row>
    <row r="123" spans="1:8" x14ac:dyDescent="0.25">
      <c r="A123" s="15"/>
      <c r="B123" s="15"/>
      <c r="C123" s="15"/>
      <c r="D123" s="15"/>
      <c r="E123" s="15"/>
      <c r="F123" s="15"/>
      <c r="G123" s="15"/>
      <c r="H123" s="15"/>
    </row>
    <row r="124" spans="1:8" x14ac:dyDescent="0.25">
      <c r="A124" s="15"/>
      <c r="B124" s="15"/>
      <c r="C124" s="15"/>
      <c r="D124" s="15"/>
      <c r="E124" s="15"/>
      <c r="F124" s="15"/>
      <c r="G124" s="15"/>
      <c r="H124" s="15"/>
    </row>
    <row r="125" spans="1:8" x14ac:dyDescent="0.25">
      <c r="A125" s="15"/>
      <c r="B125" s="15"/>
      <c r="C125" s="15"/>
      <c r="D125" s="15"/>
      <c r="E125" s="15"/>
      <c r="F125" s="15"/>
      <c r="G125" s="15"/>
      <c r="H125" s="15"/>
    </row>
    <row r="126" spans="1:8" x14ac:dyDescent="0.25">
      <c r="A126" s="15"/>
      <c r="B126" s="15"/>
      <c r="C126" s="15"/>
      <c r="D126" s="15"/>
      <c r="E126" s="15"/>
      <c r="F126" s="15"/>
      <c r="G126" s="15"/>
      <c r="H126" s="15"/>
    </row>
  </sheetData>
  <mergeCells count="53">
    <mergeCell ref="A6:H6"/>
    <mergeCell ref="A7:H7"/>
    <mergeCell ref="A8:H8"/>
    <mergeCell ref="F1:H1"/>
    <mergeCell ref="F2:H2"/>
    <mergeCell ref="F3:H3"/>
    <mergeCell ref="F4:H4"/>
    <mergeCell ref="F5:H5"/>
    <mergeCell ref="A43:B43"/>
    <mergeCell ref="C43:G43"/>
    <mergeCell ref="C46:G46"/>
    <mergeCell ref="C47:G47"/>
    <mergeCell ref="A39:B39"/>
    <mergeCell ref="C39:G39"/>
    <mergeCell ref="A40:B40"/>
    <mergeCell ref="C40:G40"/>
    <mergeCell ref="C41:G41"/>
    <mergeCell ref="A42:B42"/>
    <mergeCell ref="C42:G42"/>
    <mergeCell ref="A44:B44"/>
    <mergeCell ref="C44:G44"/>
    <mergeCell ref="C45:G45"/>
    <mergeCell ref="C36:G36"/>
    <mergeCell ref="A37:B37"/>
    <mergeCell ref="C37:G37"/>
    <mergeCell ref="A38:B38"/>
    <mergeCell ref="C38:G38"/>
    <mergeCell ref="A10:B10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3:G23"/>
    <mergeCell ref="C24:G24"/>
    <mergeCell ref="F51:H51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</mergeCells>
  <pageMargins left="0.70866141732283472" right="0.27559055118110237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2" workbookViewId="0">
      <selection activeCell="I59" sqref="I59"/>
    </sheetView>
  </sheetViews>
  <sheetFormatPr defaultRowHeight="12.75" x14ac:dyDescent="0.2"/>
  <cols>
    <col min="1" max="1" width="50.42578125" style="35" customWidth="1"/>
    <col min="2" max="2" width="10.140625" style="35" customWidth="1"/>
    <col min="3" max="3" width="8.140625" style="35" customWidth="1"/>
    <col min="4" max="5" width="0" style="35" hidden="1" customWidth="1"/>
    <col min="6" max="6" width="17.5703125" style="35" customWidth="1"/>
    <col min="7" max="16384" width="9.140625" style="35"/>
  </cols>
  <sheetData>
    <row r="1" spans="1:6" s="65" customFormat="1" ht="12.75" hidden="1" customHeight="1" x14ac:dyDescent="0.25">
      <c r="A1" s="71" t="s">
        <v>330</v>
      </c>
      <c r="B1" s="40"/>
      <c r="C1" s="39"/>
      <c r="D1" s="38"/>
      <c r="E1" s="38"/>
      <c r="F1" s="70"/>
    </row>
    <row r="2" spans="1:6" s="65" customFormat="1" ht="15.75" customHeight="1" x14ac:dyDescent="0.2">
      <c r="A2" s="285"/>
      <c r="B2" s="542" t="s">
        <v>640</v>
      </c>
      <c r="C2" s="542"/>
      <c r="D2" s="542"/>
      <c r="E2" s="542"/>
      <c r="F2" s="542"/>
    </row>
    <row r="3" spans="1:6" ht="16.5" customHeight="1" x14ac:dyDescent="0.25">
      <c r="A3" s="286"/>
      <c r="B3" s="541" t="str">
        <f>данные!C11</f>
        <v>к решению 30 сессии Совета</v>
      </c>
      <c r="C3" s="541"/>
      <c r="D3" s="541"/>
      <c r="E3" s="541"/>
      <c r="F3" s="541"/>
    </row>
    <row r="4" spans="1:6" ht="14.25" customHeight="1" x14ac:dyDescent="0.25">
      <c r="A4" s="286"/>
      <c r="B4" s="541" t="str">
        <f>данные!C12</f>
        <v>Кировского сельского поселения</v>
      </c>
      <c r="C4" s="541"/>
      <c r="D4" s="541"/>
      <c r="E4" s="541"/>
      <c r="F4" s="541"/>
    </row>
    <row r="5" spans="1:6" ht="16.5" customHeight="1" x14ac:dyDescent="0.25">
      <c r="A5" s="286"/>
      <c r="B5" s="541" t="str">
        <f>данные!C13</f>
        <v>Славянского района</v>
      </c>
      <c r="C5" s="541"/>
      <c r="D5" s="541"/>
      <c r="E5" s="541"/>
      <c r="F5" s="541"/>
    </row>
    <row r="6" spans="1:6" ht="19.5" customHeight="1" x14ac:dyDescent="0.25">
      <c r="A6" s="286"/>
      <c r="B6" s="541" t="str">
        <f>данные!C14</f>
        <v>от 25.02.2022 года №2</v>
      </c>
      <c r="C6" s="541"/>
      <c r="D6" s="541"/>
      <c r="E6" s="541"/>
      <c r="F6" s="541"/>
    </row>
    <row r="7" spans="1:6" ht="18.75" x14ac:dyDescent="0.3">
      <c r="A7" s="543" t="s">
        <v>329</v>
      </c>
      <c r="B7" s="543"/>
      <c r="C7" s="543"/>
      <c r="D7" s="543"/>
      <c r="E7" s="543"/>
      <c r="F7" s="543"/>
    </row>
    <row r="8" spans="1:6" ht="18.75" x14ac:dyDescent="0.3">
      <c r="A8" s="543" t="s">
        <v>328</v>
      </c>
      <c r="B8" s="543"/>
      <c r="C8" s="543"/>
      <c r="D8" s="543"/>
      <c r="E8" s="543"/>
      <c r="F8" s="543"/>
    </row>
    <row r="9" spans="1:6" ht="15.75" customHeight="1" x14ac:dyDescent="0.3">
      <c r="A9" s="543" t="s">
        <v>685</v>
      </c>
      <c r="B9" s="543"/>
      <c r="C9" s="543"/>
      <c r="D9" s="543"/>
      <c r="E9" s="543"/>
      <c r="F9" s="543"/>
    </row>
    <row r="10" spans="1:6" ht="9" customHeight="1" x14ac:dyDescent="0.3">
      <c r="A10" s="543"/>
      <c r="B10" s="543"/>
      <c r="C10" s="543"/>
      <c r="D10" s="543"/>
      <c r="E10" s="543"/>
      <c r="F10" s="543"/>
    </row>
    <row r="11" spans="1:6" ht="17.25" customHeight="1" x14ac:dyDescent="0.3">
      <c r="A11" s="547" t="s">
        <v>327</v>
      </c>
      <c r="B11" s="547"/>
      <c r="C11" s="547"/>
      <c r="D11" s="547"/>
      <c r="E11" s="547"/>
      <c r="F11" s="547"/>
    </row>
    <row r="12" spans="1:6" s="68" customFormat="1" ht="27.75" customHeight="1" x14ac:dyDescent="0.2">
      <c r="A12" s="69" t="s">
        <v>20</v>
      </c>
      <c r="B12" s="69" t="s">
        <v>326</v>
      </c>
      <c r="C12" s="69" t="s">
        <v>325</v>
      </c>
      <c r="D12" s="545"/>
      <c r="E12" s="545"/>
      <c r="F12" s="69" t="s">
        <v>324</v>
      </c>
    </row>
    <row r="13" spans="1:6" ht="12.75" hidden="1" customHeight="1" x14ac:dyDescent="0.2">
      <c r="A13" s="46" t="s">
        <v>323</v>
      </c>
      <c r="B13" s="45" t="s">
        <v>276</v>
      </c>
      <c r="C13" s="45" t="s">
        <v>299</v>
      </c>
      <c r="D13" s="545"/>
      <c r="E13" s="545"/>
      <c r="F13" s="67">
        <v>672.9</v>
      </c>
    </row>
    <row r="14" spans="1:6" ht="17.850000000000001" customHeight="1" x14ac:dyDescent="0.2">
      <c r="A14" s="46" t="s">
        <v>322</v>
      </c>
      <c r="B14" s="50" t="s">
        <v>276</v>
      </c>
      <c r="C14" s="50" t="s">
        <v>279</v>
      </c>
      <c r="D14" s="545"/>
      <c r="E14" s="545"/>
      <c r="F14" s="57">
        <f>SUM(F15+F16+F19+F20+F21)</f>
        <v>12996.9</v>
      </c>
    </row>
    <row r="15" spans="1:6" ht="30" customHeight="1" x14ac:dyDescent="0.2">
      <c r="A15" s="48" t="s">
        <v>321</v>
      </c>
      <c r="B15" s="45" t="s">
        <v>276</v>
      </c>
      <c r="C15" s="45" t="s">
        <v>299</v>
      </c>
      <c r="D15" s="545"/>
      <c r="E15" s="545"/>
      <c r="F15" s="53">
        <f>('0503117 Отчет об исп'!P49+'0503117 Отчет об исп'!P50)/1000</f>
        <v>983.9</v>
      </c>
    </row>
    <row r="16" spans="1:6" s="65" customFormat="1" ht="61.15" customHeight="1" x14ac:dyDescent="0.2">
      <c r="A16" s="48" t="s">
        <v>320</v>
      </c>
      <c r="B16" s="45" t="s">
        <v>276</v>
      </c>
      <c r="C16" s="45" t="s">
        <v>283</v>
      </c>
      <c r="D16" s="545"/>
      <c r="E16" s="545"/>
      <c r="F16" s="66">
        <f>('0503117 Отчет об исп'!P51+'0503117 Отчет об исп'!P52+'0503117 Отчет об исп'!P53+'0503117 Отчет об исп'!P54+'0503117 Отчет об исп'!P55+'0503117 Отчет об исп'!P56+'0503117 Отчет об исп'!P57+'0503117 Отчет об исп'!P58+'0503117 Отчет об исп'!P59+'0503117 Отчет об исп'!P60)/1000</f>
        <v>4190.3999999999996</v>
      </c>
    </row>
    <row r="17" spans="1:8" s="65" customFormat="1" ht="12.75" hidden="1" customHeight="1" x14ac:dyDescent="0.2">
      <c r="A17" s="48"/>
      <c r="B17" s="45"/>
      <c r="C17" s="45"/>
      <c r="D17" s="545"/>
      <c r="E17" s="545"/>
      <c r="F17" s="66"/>
    </row>
    <row r="18" spans="1:8" s="65" customFormat="1" ht="12.75" hidden="1" customHeight="1" x14ac:dyDescent="0.2">
      <c r="A18" s="48"/>
      <c r="B18" s="45"/>
      <c r="C18" s="45"/>
      <c r="D18" s="545"/>
      <c r="E18" s="545"/>
      <c r="F18" s="53"/>
    </row>
    <row r="19" spans="1:8" s="65" customFormat="1" ht="51.4" customHeight="1" x14ac:dyDescent="0.2">
      <c r="A19" s="48" t="s">
        <v>319</v>
      </c>
      <c r="B19" s="45" t="s">
        <v>276</v>
      </c>
      <c r="C19" s="45" t="s">
        <v>318</v>
      </c>
      <c r="D19" s="545"/>
      <c r="E19" s="545"/>
      <c r="F19" s="53">
        <f>('0503117 Отчет об исп'!P61)/1000</f>
        <v>63</v>
      </c>
    </row>
    <row r="20" spans="1:8" ht="17.100000000000001" customHeight="1" x14ac:dyDescent="0.25">
      <c r="A20" s="48" t="s">
        <v>317</v>
      </c>
      <c r="B20" s="45" t="s">
        <v>276</v>
      </c>
      <c r="C20" s="44" t="s">
        <v>289</v>
      </c>
      <c r="D20" s="545"/>
      <c r="E20" s="545"/>
      <c r="F20" s="56">
        <f>('0503117 Отчет об исп'!P63)/1000</f>
        <v>10</v>
      </c>
    </row>
    <row r="21" spans="1:8" ht="29.1" customHeight="1" x14ac:dyDescent="0.2">
      <c r="A21" s="48" t="s">
        <v>316</v>
      </c>
      <c r="B21" s="45" t="s">
        <v>276</v>
      </c>
      <c r="C21" s="45" t="s">
        <v>277</v>
      </c>
      <c r="D21" s="545"/>
      <c r="E21" s="545"/>
      <c r="F21" s="64">
        <f>SUM('0503117 Отчет об исп'!P64:R73)/1000</f>
        <v>7749.6</v>
      </c>
    </row>
    <row r="22" spans="1:8" ht="12.75" hidden="1" customHeight="1" x14ac:dyDescent="0.2">
      <c r="A22" s="48"/>
      <c r="B22" s="45"/>
      <c r="C22" s="45"/>
      <c r="D22" s="545"/>
      <c r="E22" s="545"/>
      <c r="F22" s="63"/>
    </row>
    <row r="23" spans="1:8" ht="12.75" hidden="1" customHeight="1" x14ac:dyDescent="0.2">
      <c r="A23" s="48"/>
      <c r="B23" s="45"/>
      <c r="C23" s="45"/>
      <c r="D23" s="545"/>
      <c r="E23" s="545"/>
      <c r="F23" s="63"/>
    </row>
    <row r="24" spans="1:8" ht="16.350000000000001" customHeight="1" x14ac:dyDescent="0.2">
      <c r="A24" s="46" t="s">
        <v>315</v>
      </c>
      <c r="B24" s="50" t="s">
        <v>299</v>
      </c>
      <c r="C24" s="50" t="s">
        <v>279</v>
      </c>
      <c r="D24" s="545"/>
      <c r="E24" s="545"/>
      <c r="F24" s="60">
        <f>F25</f>
        <v>246</v>
      </c>
    </row>
    <row r="25" spans="1:8" ht="16.5" customHeight="1" x14ac:dyDescent="0.2">
      <c r="A25" s="548" t="s">
        <v>314</v>
      </c>
      <c r="B25" s="549" t="s">
        <v>299</v>
      </c>
      <c r="C25" s="549" t="s">
        <v>286</v>
      </c>
      <c r="D25" s="545"/>
      <c r="E25" s="545"/>
      <c r="F25" s="550">
        <f>SUM('0503117 Отчет об исп'!P74:R76)/1000</f>
        <v>246</v>
      </c>
    </row>
    <row r="26" spans="1:8" ht="7.5" customHeight="1" x14ac:dyDescent="0.2">
      <c r="A26" s="548"/>
      <c r="B26" s="549"/>
      <c r="C26" s="549"/>
      <c r="D26" s="545"/>
      <c r="E26" s="545"/>
      <c r="F26" s="550"/>
    </row>
    <row r="27" spans="1:8" ht="30" customHeight="1" x14ac:dyDescent="0.2">
      <c r="A27" s="62" t="s">
        <v>313</v>
      </c>
      <c r="B27" s="61" t="s">
        <v>286</v>
      </c>
      <c r="C27" s="61" t="s">
        <v>279</v>
      </c>
      <c r="D27" s="545"/>
      <c r="E27" s="545"/>
      <c r="F27" s="60">
        <f>F30+F31+F29</f>
        <v>185</v>
      </c>
      <c r="H27" s="59"/>
    </row>
    <row r="28" spans="1:8" ht="47.25" hidden="1" customHeight="1" x14ac:dyDescent="0.2">
      <c r="A28" s="48" t="s">
        <v>312</v>
      </c>
      <c r="B28" s="45" t="s">
        <v>286</v>
      </c>
      <c r="C28" s="45" t="s">
        <v>305</v>
      </c>
      <c r="D28" s="545"/>
      <c r="E28" s="545"/>
      <c r="F28" s="53">
        <v>0</v>
      </c>
    </row>
    <row r="29" spans="1:8" ht="30.75" customHeight="1" x14ac:dyDescent="0.2">
      <c r="A29" s="48" t="s">
        <v>311</v>
      </c>
      <c r="B29" s="45" t="s">
        <v>286</v>
      </c>
      <c r="C29" s="45" t="s">
        <v>280</v>
      </c>
      <c r="D29" s="545"/>
      <c r="E29" s="545"/>
      <c r="F29" s="53">
        <f>'0503117 Отчет об исп'!P80/1000</f>
        <v>5</v>
      </c>
    </row>
    <row r="30" spans="1:8" ht="20.25" customHeight="1" x14ac:dyDescent="0.25">
      <c r="A30" s="48" t="s">
        <v>310</v>
      </c>
      <c r="B30" s="55" t="s">
        <v>286</v>
      </c>
      <c r="C30" s="55" t="s">
        <v>280</v>
      </c>
      <c r="D30" s="545"/>
      <c r="E30" s="545"/>
      <c r="F30" s="56">
        <f>SUM('0503117 Отчет об исп'!P77:R79,'0503117 Отчет об исп'!P81:R83)/1000</f>
        <v>165</v>
      </c>
    </row>
    <row r="31" spans="1:8" ht="36.6" customHeight="1" x14ac:dyDescent="0.2">
      <c r="A31" s="48" t="s">
        <v>309</v>
      </c>
      <c r="B31" s="45" t="s">
        <v>286</v>
      </c>
      <c r="C31" s="45" t="s">
        <v>308</v>
      </c>
      <c r="D31" s="545"/>
      <c r="E31" s="545"/>
      <c r="F31" s="53">
        <f>'0503117 Отчет об исп'!P84/1000</f>
        <v>15</v>
      </c>
    </row>
    <row r="32" spans="1:8" ht="20.25" customHeight="1" x14ac:dyDescent="0.25">
      <c r="A32" s="46" t="s">
        <v>307</v>
      </c>
      <c r="B32" s="54" t="s">
        <v>283</v>
      </c>
      <c r="C32" s="54" t="s">
        <v>279</v>
      </c>
      <c r="D32" s="545"/>
      <c r="E32" s="545"/>
      <c r="F32" s="51">
        <f>F33+F34</f>
        <v>7397.7604299999994</v>
      </c>
    </row>
    <row r="33" spans="1:7" ht="20.25" customHeight="1" x14ac:dyDescent="0.25">
      <c r="A33" s="48" t="s">
        <v>306</v>
      </c>
      <c r="B33" s="55" t="s">
        <v>283</v>
      </c>
      <c r="C33" s="55" t="s">
        <v>305</v>
      </c>
      <c r="D33" s="545"/>
      <c r="E33" s="545"/>
      <c r="F33" s="56">
        <f>SUM('0503117 Отчет об исп'!P85:R90)/1000</f>
        <v>7387.7604299999994</v>
      </c>
    </row>
    <row r="34" spans="1:7" ht="35.1" customHeight="1" x14ac:dyDescent="0.2">
      <c r="A34" s="48" t="s">
        <v>304</v>
      </c>
      <c r="B34" s="45" t="s">
        <v>283</v>
      </c>
      <c r="C34" s="45" t="s">
        <v>303</v>
      </c>
      <c r="D34" s="545"/>
      <c r="E34" s="545"/>
      <c r="F34" s="53">
        <f>'0503117 Отчет об исп'!P91/1000</f>
        <v>10</v>
      </c>
    </row>
    <row r="35" spans="1:7" ht="12.75" hidden="1" customHeight="1" x14ac:dyDescent="0.2">
      <c r="A35" s="48" t="s">
        <v>302</v>
      </c>
      <c r="B35" s="45" t="s">
        <v>288</v>
      </c>
      <c r="C35" s="45" t="s">
        <v>276</v>
      </c>
      <c r="D35" s="545"/>
      <c r="E35" s="545"/>
      <c r="F35" s="58">
        <v>80</v>
      </c>
    </row>
    <row r="36" spans="1:7" ht="19.350000000000001" customHeight="1" x14ac:dyDescent="0.2">
      <c r="A36" s="46" t="s">
        <v>301</v>
      </c>
      <c r="B36" s="50" t="s">
        <v>288</v>
      </c>
      <c r="C36" s="50" t="s">
        <v>279</v>
      </c>
      <c r="D36" s="545"/>
      <c r="E36" s="545"/>
      <c r="F36" s="57">
        <f>F37+F38</f>
        <v>4713</v>
      </c>
    </row>
    <row r="37" spans="1:7" ht="17.850000000000001" customHeight="1" x14ac:dyDescent="0.25">
      <c r="A37" s="48" t="s">
        <v>300</v>
      </c>
      <c r="B37" s="55" t="s">
        <v>288</v>
      </c>
      <c r="C37" s="55" t="s">
        <v>299</v>
      </c>
      <c r="D37" s="545"/>
      <c r="E37" s="545"/>
      <c r="F37" s="56">
        <f>SUM('0503117 Отчет об исп'!P92:R95)/1000</f>
        <v>342.8</v>
      </c>
    </row>
    <row r="38" spans="1:7" ht="18.600000000000001" customHeight="1" x14ac:dyDescent="0.2">
      <c r="A38" s="48" t="s">
        <v>298</v>
      </c>
      <c r="B38" s="45" t="s">
        <v>288</v>
      </c>
      <c r="C38" s="45" t="s">
        <v>286</v>
      </c>
      <c r="D38" s="545"/>
      <c r="E38" s="545"/>
      <c r="F38" s="53">
        <f>SUM('0503117 Отчет об исп'!P96:R105)/1000</f>
        <v>4370.2</v>
      </c>
    </row>
    <row r="39" spans="1:7" ht="12.75" hidden="1" customHeight="1" x14ac:dyDescent="0.2">
      <c r="A39" s="48"/>
      <c r="B39" s="45"/>
      <c r="C39" s="45"/>
      <c r="D39" s="545"/>
      <c r="E39" s="545"/>
      <c r="F39" s="58"/>
    </row>
    <row r="40" spans="1:7" ht="12.75" hidden="1" customHeight="1" x14ac:dyDescent="0.2">
      <c r="A40" s="48"/>
      <c r="B40" s="45"/>
      <c r="C40" s="45"/>
      <c r="D40" s="545"/>
      <c r="E40" s="545"/>
      <c r="F40" s="58"/>
    </row>
    <row r="41" spans="1:7" ht="12.75" hidden="1" customHeight="1" x14ac:dyDescent="0.2">
      <c r="A41" s="48"/>
      <c r="B41" s="45"/>
      <c r="C41" s="45"/>
      <c r="D41" s="545"/>
      <c r="E41" s="545"/>
      <c r="F41" s="58"/>
    </row>
    <row r="42" spans="1:7" ht="12.75" hidden="1" customHeight="1" x14ac:dyDescent="0.2">
      <c r="A42" s="48"/>
      <c r="B42" s="45"/>
      <c r="C42" s="45"/>
      <c r="D42" s="545"/>
      <c r="E42" s="545"/>
      <c r="F42" s="58"/>
    </row>
    <row r="43" spans="1:7" ht="12.75" hidden="1" customHeight="1" x14ac:dyDescent="0.2">
      <c r="A43" s="48"/>
      <c r="B43" s="45"/>
      <c r="C43" s="45"/>
      <c r="D43" s="545"/>
      <c r="E43" s="545"/>
      <c r="F43" s="58"/>
    </row>
    <row r="44" spans="1:7" ht="17.100000000000001" customHeight="1" x14ac:dyDescent="0.2">
      <c r="A44" s="46" t="s">
        <v>297</v>
      </c>
      <c r="B44" s="50" t="s">
        <v>295</v>
      </c>
      <c r="C44" s="50" t="s">
        <v>279</v>
      </c>
      <c r="D44" s="545"/>
      <c r="E44" s="545"/>
      <c r="F44" s="57">
        <f>F45</f>
        <v>10</v>
      </c>
    </row>
    <row r="45" spans="1:7" ht="18.75" customHeight="1" x14ac:dyDescent="0.25">
      <c r="A45" s="48" t="s">
        <v>296</v>
      </c>
      <c r="B45" s="55" t="s">
        <v>295</v>
      </c>
      <c r="C45" s="55" t="s">
        <v>295</v>
      </c>
      <c r="D45" s="545"/>
      <c r="E45" s="545"/>
      <c r="F45" s="56">
        <f>'0503117 Отчет об исп'!P106/1000</f>
        <v>10</v>
      </c>
    </row>
    <row r="46" spans="1:7" ht="12.75" hidden="1" customHeight="1" x14ac:dyDescent="0.25">
      <c r="A46" s="48"/>
      <c r="B46" s="55"/>
      <c r="C46" s="55"/>
      <c r="D46" s="545"/>
      <c r="E46" s="545"/>
      <c r="F46" s="52"/>
    </row>
    <row r="47" spans="1:7" ht="18.600000000000001" customHeight="1" x14ac:dyDescent="0.25">
      <c r="A47" s="46" t="s">
        <v>294</v>
      </c>
      <c r="B47" s="54" t="s">
        <v>284</v>
      </c>
      <c r="C47" s="54" t="s">
        <v>279</v>
      </c>
      <c r="D47" s="545"/>
      <c r="E47" s="545"/>
      <c r="F47" s="51">
        <f>F48</f>
        <v>7013.1016600000003</v>
      </c>
      <c r="G47" s="35" t="s">
        <v>293</v>
      </c>
    </row>
    <row r="48" spans="1:7" ht="17.100000000000001" customHeight="1" x14ac:dyDescent="0.25">
      <c r="A48" s="48" t="s">
        <v>292</v>
      </c>
      <c r="B48" s="55" t="s">
        <v>284</v>
      </c>
      <c r="C48" s="55" t="s">
        <v>276</v>
      </c>
      <c r="D48" s="545"/>
      <c r="E48" s="545"/>
      <c r="F48" s="56">
        <f>SUM('0503117 Отчет об исп'!P107:R118)/1000</f>
        <v>7013.1016600000003</v>
      </c>
    </row>
    <row r="49" spans="1:7" ht="17.100000000000001" customHeight="1" x14ac:dyDescent="0.25">
      <c r="A49" s="46" t="s">
        <v>291</v>
      </c>
      <c r="B49" s="54" t="s">
        <v>289</v>
      </c>
      <c r="C49" s="54" t="s">
        <v>279</v>
      </c>
      <c r="D49" s="545"/>
      <c r="E49" s="545"/>
      <c r="F49" s="51">
        <f>F50</f>
        <v>10</v>
      </c>
    </row>
    <row r="50" spans="1:7" ht="31.35" customHeight="1" x14ac:dyDescent="0.2">
      <c r="A50" s="48" t="s">
        <v>290</v>
      </c>
      <c r="B50" s="45" t="s">
        <v>289</v>
      </c>
      <c r="C50" s="45" t="s">
        <v>288</v>
      </c>
      <c r="D50" s="545"/>
      <c r="E50" s="545"/>
      <c r="F50" s="53">
        <f>SUM('0503117 Отчет об исп'!P120:R121)/1000</f>
        <v>10</v>
      </c>
    </row>
    <row r="51" spans="1:7" ht="12.75" hidden="1" customHeight="1" x14ac:dyDescent="0.25">
      <c r="A51" s="48" t="s">
        <v>287</v>
      </c>
      <c r="B51" s="45" t="s">
        <v>284</v>
      </c>
      <c r="C51" s="44" t="s">
        <v>286</v>
      </c>
      <c r="D51" s="545"/>
      <c r="E51" s="545"/>
      <c r="F51" s="52">
        <v>600</v>
      </c>
    </row>
    <row r="52" spans="1:7" ht="12.75" hidden="1" customHeight="1" x14ac:dyDescent="0.25">
      <c r="A52" s="48" t="s">
        <v>285</v>
      </c>
      <c r="B52" s="45" t="s">
        <v>284</v>
      </c>
      <c r="C52" s="44" t="s">
        <v>283</v>
      </c>
      <c r="D52" s="545"/>
      <c r="E52" s="545"/>
      <c r="F52" s="52">
        <v>680</v>
      </c>
    </row>
    <row r="53" spans="1:7" ht="17.850000000000001" customHeight="1" x14ac:dyDescent="0.25">
      <c r="A53" s="46" t="s">
        <v>282</v>
      </c>
      <c r="B53" s="50" t="s">
        <v>280</v>
      </c>
      <c r="C53" s="49" t="s">
        <v>279</v>
      </c>
      <c r="D53" s="545"/>
      <c r="E53" s="545"/>
      <c r="F53" s="51">
        <v>160</v>
      </c>
    </row>
    <row r="54" spans="1:7" ht="20.25" customHeight="1" x14ac:dyDescent="0.2">
      <c r="A54" s="48" t="s">
        <v>281</v>
      </c>
      <c r="B54" s="45" t="s">
        <v>280</v>
      </c>
      <c r="C54" s="45" t="s">
        <v>276</v>
      </c>
      <c r="D54" s="545"/>
      <c r="E54" s="545"/>
      <c r="F54" s="64">
        <f>SUM('0503117 Отчет об исп'!P119:R119)/1000</f>
        <v>160</v>
      </c>
    </row>
    <row r="55" spans="1:7" ht="33" customHeight="1" x14ac:dyDescent="0.2">
      <c r="A55" s="46" t="s">
        <v>278</v>
      </c>
      <c r="B55" s="50" t="s">
        <v>277</v>
      </c>
      <c r="C55" s="50" t="s">
        <v>279</v>
      </c>
      <c r="D55" s="545"/>
      <c r="E55" s="546"/>
      <c r="F55" s="72">
        <v>0</v>
      </c>
    </row>
    <row r="56" spans="1:7" ht="37.5" hidden="1" customHeight="1" x14ac:dyDescent="0.25">
      <c r="A56" s="48" t="s">
        <v>278</v>
      </c>
      <c r="B56" s="45" t="s">
        <v>277</v>
      </c>
      <c r="C56" s="44" t="s">
        <v>276</v>
      </c>
      <c r="D56" s="545"/>
      <c r="E56" s="546"/>
      <c r="F56" s="47">
        <v>0</v>
      </c>
    </row>
    <row r="57" spans="1:7" ht="28.5" customHeight="1" x14ac:dyDescent="0.25">
      <c r="A57" s="46" t="s">
        <v>275</v>
      </c>
      <c r="B57" s="45"/>
      <c r="C57" s="44"/>
      <c r="D57" s="545"/>
      <c r="E57" s="546"/>
      <c r="F57" s="43">
        <f>SUM(F14+F24+F27+F32+F36+F44+F47+F49+F53+F55)</f>
        <v>32731.76209</v>
      </c>
      <c r="G57" s="42"/>
    </row>
    <row r="58" spans="1:7" ht="17.100000000000001" customHeight="1" x14ac:dyDescent="0.25">
      <c r="A58" s="41"/>
      <c r="B58" s="40"/>
      <c r="C58" s="39"/>
      <c r="D58" s="38"/>
      <c r="E58" s="38"/>
      <c r="F58" s="37"/>
    </row>
    <row r="59" spans="1:7" ht="17.100000000000001" customHeight="1" x14ac:dyDescent="0.3">
      <c r="A59" s="551" t="s">
        <v>274</v>
      </c>
      <c r="B59" s="551"/>
      <c r="C59" s="551"/>
      <c r="D59" s="551"/>
      <c r="E59" s="551"/>
      <c r="F59" s="551"/>
    </row>
    <row r="60" spans="1:7" ht="18.75" x14ac:dyDescent="0.3">
      <c r="A60" s="36" t="s">
        <v>273</v>
      </c>
      <c r="C60" s="544" t="s">
        <v>692</v>
      </c>
      <c r="D60" s="544"/>
      <c r="E60" s="544"/>
      <c r="F60" s="544"/>
    </row>
  </sheetData>
  <sheetProtection selectLockedCells="1" selectUnlockedCells="1"/>
  <mergeCells count="17">
    <mergeCell ref="C60:F60"/>
    <mergeCell ref="D12:E57"/>
    <mergeCell ref="A11:F11"/>
    <mergeCell ref="A25:A26"/>
    <mergeCell ref="B25:B26"/>
    <mergeCell ref="C25:C26"/>
    <mergeCell ref="F25:F26"/>
    <mergeCell ref="A59:F59"/>
    <mergeCell ref="B2:F2"/>
    <mergeCell ref="A7:F7"/>
    <mergeCell ref="A8:F8"/>
    <mergeCell ref="A9:F9"/>
    <mergeCell ref="A10:F10"/>
    <mergeCell ref="B3:F3"/>
    <mergeCell ref="B4:F4"/>
    <mergeCell ref="B5:F5"/>
    <mergeCell ref="B6:F6"/>
  </mergeCells>
  <pageMargins left="1.1812499999999999" right="0.39374999999999999" top="0.78749999999999998" bottom="0.78749999999999998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workbookViewId="0">
      <selection activeCell="G180" sqref="G180"/>
    </sheetView>
  </sheetViews>
  <sheetFormatPr defaultRowHeight="12.75" x14ac:dyDescent="0.2"/>
  <cols>
    <col min="1" max="1" width="50.140625" style="79" customWidth="1"/>
    <col min="2" max="2" width="5" style="74" customWidth="1"/>
    <col min="3" max="3" width="3.28515625" style="74" customWidth="1"/>
    <col min="4" max="4" width="3.85546875" style="74" customWidth="1"/>
    <col min="5" max="5" width="15.140625" style="74" customWidth="1"/>
    <col min="6" max="6" width="4" style="74" customWidth="1"/>
    <col min="7" max="7" width="15" style="201" bestFit="1" customWidth="1"/>
    <col min="8" max="8" width="3.28515625" style="79" customWidth="1"/>
    <col min="9" max="9" width="13.42578125" style="79" bestFit="1" customWidth="1"/>
    <col min="10" max="10" width="9.140625" style="76"/>
    <col min="11" max="12" width="12.7109375" style="76" bestFit="1" customWidth="1"/>
    <col min="13" max="13" width="15.5703125" style="76" customWidth="1"/>
    <col min="14" max="14" width="9.140625" style="76"/>
    <col min="15" max="15" width="21" style="76" customWidth="1"/>
    <col min="16" max="256" width="9.140625" style="76"/>
    <col min="257" max="257" width="50.140625" style="76" customWidth="1"/>
    <col min="258" max="258" width="5" style="76" customWidth="1"/>
    <col min="259" max="259" width="3.28515625" style="76" customWidth="1"/>
    <col min="260" max="260" width="3.85546875" style="76" customWidth="1"/>
    <col min="261" max="261" width="15.140625" style="76" customWidth="1"/>
    <col min="262" max="262" width="4" style="76" customWidth="1"/>
    <col min="263" max="263" width="15" style="76" bestFit="1" customWidth="1"/>
    <col min="264" max="264" width="3.28515625" style="76" customWidth="1"/>
    <col min="265" max="265" width="11.7109375" style="76" bestFit="1" customWidth="1"/>
    <col min="266" max="512" width="9.140625" style="76"/>
    <col min="513" max="513" width="50.140625" style="76" customWidth="1"/>
    <col min="514" max="514" width="5" style="76" customWidth="1"/>
    <col min="515" max="515" width="3.28515625" style="76" customWidth="1"/>
    <col min="516" max="516" width="3.85546875" style="76" customWidth="1"/>
    <col min="517" max="517" width="15.140625" style="76" customWidth="1"/>
    <col min="518" max="518" width="4" style="76" customWidth="1"/>
    <col min="519" max="519" width="15" style="76" bestFit="1" customWidth="1"/>
    <col min="520" max="520" width="3.28515625" style="76" customWidth="1"/>
    <col min="521" max="521" width="11.7109375" style="76" bestFit="1" customWidth="1"/>
    <col min="522" max="768" width="9.140625" style="76"/>
    <col min="769" max="769" width="50.140625" style="76" customWidth="1"/>
    <col min="770" max="770" width="5" style="76" customWidth="1"/>
    <col min="771" max="771" width="3.28515625" style="76" customWidth="1"/>
    <col min="772" max="772" width="3.85546875" style="76" customWidth="1"/>
    <col min="773" max="773" width="15.140625" style="76" customWidth="1"/>
    <col min="774" max="774" width="4" style="76" customWidth="1"/>
    <col min="775" max="775" width="15" style="76" bestFit="1" customWidth="1"/>
    <col min="776" max="776" width="3.28515625" style="76" customWidth="1"/>
    <col min="777" max="777" width="11.7109375" style="76" bestFit="1" customWidth="1"/>
    <col min="778" max="1024" width="9.140625" style="76"/>
    <col min="1025" max="1025" width="50.140625" style="76" customWidth="1"/>
    <col min="1026" max="1026" width="5" style="76" customWidth="1"/>
    <col min="1027" max="1027" width="3.28515625" style="76" customWidth="1"/>
    <col min="1028" max="1028" width="3.85546875" style="76" customWidth="1"/>
    <col min="1029" max="1029" width="15.140625" style="76" customWidth="1"/>
    <col min="1030" max="1030" width="4" style="76" customWidth="1"/>
    <col min="1031" max="1031" width="15" style="76" bestFit="1" customWidth="1"/>
    <col min="1032" max="1032" width="3.28515625" style="76" customWidth="1"/>
    <col min="1033" max="1033" width="11.7109375" style="76" bestFit="1" customWidth="1"/>
    <col min="1034" max="1280" width="9.140625" style="76"/>
    <col min="1281" max="1281" width="50.140625" style="76" customWidth="1"/>
    <col min="1282" max="1282" width="5" style="76" customWidth="1"/>
    <col min="1283" max="1283" width="3.28515625" style="76" customWidth="1"/>
    <col min="1284" max="1284" width="3.85546875" style="76" customWidth="1"/>
    <col min="1285" max="1285" width="15.140625" style="76" customWidth="1"/>
    <col min="1286" max="1286" width="4" style="76" customWidth="1"/>
    <col min="1287" max="1287" width="15" style="76" bestFit="1" customWidth="1"/>
    <col min="1288" max="1288" width="3.28515625" style="76" customWidth="1"/>
    <col min="1289" max="1289" width="11.7109375" style="76" bestFit="1" customWidth="1"/>
    <col min="1290" max="1536" width="9.140625" style="76"/>
    <col min="1537" max="1537" width="50.140625" style="76" customWidth="1"/>
    <col min="1538" max="1538" width="5" style="76" customWidth="1"/>
    <col min="1539" max="1539" width="3.28515625" style="76" customWidth="1"/>
    <col min="1540" max="1540" width="3.85546875" style="76" customWidth="1"/>
    <col min="1541" max="1541" width="15.140625" style="76" customWidth="1"/>
    <col min="1542" max="1542" width="4" style="76" customWidth="1"/>
    <col min="1543" max="1543" width="15" style="76" bestFit="1" customWidth="1"/>
    <col min="1544" max="1544" width="3.28515625" style="76" customWidth="1"/>
    <col min="1545" max="1545" width="11.7109375" style="76" bestFit="1" customWidth="1"/>
    <col min="1546" max="1792" width="9.140625" style="76"/>
    <col min="1793" max="1793" width="50.140625" style="76" customWidth="1"/>
    <col min="1794" max="1794" width="5" style="76" customWidth="1"/>
    <col min="1795" max="1795" width="3.28515625" style="76" customWidth="1"/>
    <col min="1796" max="1796" width="3.85546875" style="76" customWidth="1"/>
    <col min="1797" max="1797" width="15.140625" style="76" customWidth="1"/>
    <col min="1798" max="1798" width="4" style="76" customWidth="1"/>
    <col min="1799" max="1799" width="15" style="76" bestFit="1" customWidth="1"/>
    <col min="1800" max="1800" width="3.28515625" style="76" customWidth="1"/>
    <col min="1801" max="1801" width="11.7109375" style="76" bestFit="1" customWidth="1"/>
    <col min="1802" max="2048" width="9.140625" style="76"/>
    <col min="2049" max="2049" width="50.140625" style="76" customWidth="1"/>
    <col min="2050" max="2050" width="5" style="76" customWidth="1"/>
    <col min="2051" max="2051" width="3.28515625" style="76" customWidth="1"/>
    <col min="2052" max="2052" width="3.85546875" style="76" customWidth="1"/>
    <col min="2053" max="2053" width="15.140625" style="76" customWidth="1"/>
    <col min="2054" max="2054" width="4" style="76" customWidth="1"/>
    <col min="2055" max="2055" width="15" style="76" bestFit="1" customWidth="1"/>
    <col min="2056" max="2056" width="3.28515625" style="76" customWidth="1"/>
    <col min="2057" max="2057" width="11.7109375" style="76" bestFit="1" customWidth="1"/>
    <col min="2058" max="2304" width="9.140625" style="76"/>
    <col min="2305" max="2305" width="50.140625" style="76" customWidth="1"/>
    <col min="2306" max="2306" width="5" style="76" customWidth="1"/>
    <col min="2307" max="2307" width="3.28515625" style="76" customWidth="1"/>
    <col min="2308" max="2308" width="3.85546875" style="76" customWidth="1"/>
    <col min="2309" max="2309" width="15.140625" style="76" customWidth="1"/>
    <col min="2310" max="2310" width="4" style="76" customWidth="1"/>
    <col min="2311" max="2311" width="15" style="76" bestFit="1" customWidth="1"/>
    <col min="2312" max="2312" width="3.28515625" style="76" customWidth="1"/>
    <col min="2313" max="2313" width="11.7109375" style="76" bestFit="1" customWidth="1"/>
    <col min="2314" max="2560" width="9.140625" style="76"/>
    <col min="2561" max="2561" width="50.140625" style="76" customWidth="1"/>
    <col min="2562" max="2562" width="5" style="76" customWidth="1"/>
    <col min="2563" max="2563" width="3.28515625" style="76" customWidth="1"/>
    <col min="2564" max="2564" width="3.85546875" style="76" customWidth="1"/>
    <col min="2565" max="2565" width="15.140625" style="76" customWidth="1"/>
    <col min="2566" max="2566" width="4" style="76" customWidth="1"/>
    <col min="2567" max="2567" width="15" style="76" bestFit="1" customWidth="1"/>
    <col min="2568" max="2568" width="3.28515625" style="76" customWidth="1"/>
    <col min="2569" max="2569" width="11.7109375" style="76" bestFit="1" customWidth="1"/>
    <col min="2570" max="2816" width="9.140625" style="76"/>
    <col min="2817" max="2817" width="50.140625" style="76" customWidth="1"/>
    <col min="2818" max="2818" width="5" style="76" customWidth="1"/>
    <col min="2819" max="2819" width="3.28515625" style="76" customWidth="1"/>
    <col min="2820" max="2820" width="3.85546875" style="76" customWidth="1"/>
    <col min="2821" max="2821" width="15.140625" style="76" customWidth="1"/>
    <col min="2822" max="2822" width="4" style="76" customWidth="1"/>
    <col min="2823" max="2823" width="15" style="76" bestFit="1" customWidth="1"/>
    <col min="2824" max="2824" width="3.28515625" style="76" customWidth="1"/>
    <col min="2825" max="2825" width="11.7109375" style="76" bestFit="1" customWidth="1"/>
    <col min="2826" max="3072" width="9.140625" style="76"/>
    <col min="3073" max="3073" width="50.140625" style="76" customWidth="1"/>
    <col min="3074" max="3074" width="5" style="76" customWidth="1"/>
    <col min="3075" max="3075" width="3.28515625" style="76" customWidth="1"/>
    <col min="3076" max="3076" width="3.85546875" style="76" customWidth="1"/>
    <col min="3077" max="3077" width="15.140625" style="76" customWidth="1"/>
    <col min="3078" max="3078" width="4" style="76" customWidth="1"/>
    <col min="3079" max="3079" width="15" style="76" bestFit="1" customWidth="1"/>
    <col min="3080" max="3080" width="3.28515625" style="76" customWidth="1"/>
    <col min="3081" max="3081" width="11.7109375" style="76" bestFit="1" customWidth="1"/>
    <col min="3082" max="3328" width="9.140625" style="76"/>
    <col min="3329" max="3329" width="50.140625" style="76" customWidth="1"/>
    <col min="3330" max="3330" width="5" style="76" customWidth="1"/>
    <col min="3331" max="3331" width="3.28515625" style="76" customWidth="1"/>
    <col min="3332" max="3332" width="3.85546875" style="76" customWidth="1"/>
    <col min="3333" max="3333" width="15.140625" style="76" customWidth="1"/>
    <col min="3334" max="3334" width="4" style="76" customWidth="1"/>
    <col min="3335" max="3335" width="15" style="76" bestFit="1" customWidth="1"/>
    <col min="3336" max="3336" width="3.28515625" style="76" customWidth="1"/>
    <col min="3337" max="3337" width="11.7109375" style="76" bestFit="1" customWidth="1"/>
    <col min="3338" max="3584" width="9.140625" style="76"/>
    <col min="3585" max="3585" width="50.140625" style="76" customWidth="1"/>
    <col min="3586" max="3586" width="5" style="76" customWidth="1"/>
    <col min="3587" max="3587" width="3.28515625" style="76" customWidth="1"/>
    <col min="3588" max="3588" width="3.85546875" style="76" customWidth="1"/>
    <col min="3589" max="3589" width="15.140625" style="76" customWidth="1"/>
    <col min="3590" max="3590" width="4" style="76" customWidth="1"/>
    <col min="3591" max="3591" width="15" style="76" bestFit="1" customWidth="1"/>
    <col min="3592" max="3592" width="3.28515625" style="76" customWidth="1"/>
    <col min="3593" max="3593" width="11.7109375" style="76" bestFit="1" customWidth="1"/>
    <col min="3594" max="3840" width="9.140625" style="76"/>
    <col min="3841" max="3841" width="50.140625" style="76" customWidth="1"/>
    <col min="3842" max="3842" width="5" style="76" customWidth="1"/>
    <col min="3843" max="3843" width="3.28515625" style="76" customWidth="1"/>
    <col min="3844" max="3844" width="3.85546875" style="76" customWidth="1"/>
    <col min="3845" max="3845" width="15.140625" style="76" customWidth="1"/>
    <col min="3846" max="3846" width="4" style="76" customWidth="1"/>
    <col min="3847" max="3847" width="15" style="76" bestFit="1" customWidth="1"/>
    <col min="3848" max="3848" width="3.28515625" style="76" customWidth="1"/>
    <col min="3849" max="3849" width="11.7109375" style="76" bestFit="1" customWidth="1"/>
    <col min="3850" max="4096" width="9.140625" style="76"/>
    <col min="4097" max="4097" width="50.140625" style="76" customWidth="1"/>
    <col min="4098" max="4098" width="5" style="76" customWidth="1"/>
    <col min="4099" max="4099" width="3.28515625" style="76" customWidth="1"/>
    <col min="4100" max="4100" width="3.85546875" style="76" customWidth="1"/>
    <col min="4101" max="4101" width="15.140625" style="76" customWidth="1"/>
    <col min="4102" max="4102" width="4" style="76" customWidth="1"/>
    <col min="4103" max="4103" width="15" style="76" bestFit="1" customWidth="1"/>
    <col min="4104" max="4104" width="3.28515625" style="76" customWidth="1"/>
    <col min="4105" max="4105" width="11.7109375" style="76" bestFit="1" customWidth="1"/>
    <col min="4106" max="4352" width="9.140625" style="76"/>
    <col min="4353" max="4353" width="50.140625" style="76" customWidth="1"/>
    <col min="4354" max="4354" width="5" style="76" customWidth="1"/>
    <col min="4355" max="4355" width="3.28515625" style="76" customWidth="1"/>
    <col min="4356" max="4356" width="3.85546875" style="76" customWidth="1"/>
    <col min="4357" max="4357" width="15.140625" style="76" customWidth="1"/>
    <col min="4358" max="4358" width="4" style="76" customWidth="1"/>
    <col min="4359" max="4359" width="15" style="76" bestFit="1" customWidth="1"/>
    <col min="4360" max="4360" width="3.28515625" style="76" customWidth="1"/>
    <col min="4361" max="4361" width="11.7109375" style="76" bestFit="1" customWidth="1"/>
    <col min="4362" max="4608" width="9.140625" style="76"/>
    <col min="4609" max="4609" width="50.140625" style="76" customWidth="1"/>
    <col min="4610" max="4610" width="5" style="76" customWidth="1"/>
    <col min="4611" max="4611" width="3.28515625" style="76" customWidth="1"/>
    <col min="4612" max="4612" width="3.85546875" style="76" customWidth="1"/>
    <col min="4613" max="4613" width="15.140625" style="76" customWidth="1"/>
    <col min="4614" max="4614" width="4" style="76" customWidth="1"/>
    <col min="4615" max="4615" width="15" style="76" bestFit="1" customWidth="1"/>
    <col min="4616" max="4616" width="3.28515625" style="76" customWidth="1"/>
    <col min="4617" max="4617" width="11.7109375" style="76" bestFit="1" customWidth="1"/>
    <col min="4618" max="4864" width="9.140625" style="76"/>
    <col min="4865" max="4865" width="50.140625" style="76" customWidth="1"/>
    <col min="4866" max="4866" width="5" style="76" customWidth="1"/>
    <col min="4867" max="4867" width="3.28515625" style="76" customWidth="1"/>
    <col min="4868" max="4868" width="3.85546875" style="76" customWidth="1"/>
    <col min="4869" max="4869" width="15.140625" style="76" customWidth="1"/>
    <col min="4870" max="4870" width="4" style="76" customWidth="1"/>
    <col min="4871" max="4871" width="15" style="76" bestFit="1" customWidth="1"/>
    <col min="4872" max="4872" width="3.28515625" style="76" customWidth="1"/>
    <col min="4873" max="4873" width="11.7109375" style="76" bestFit="1" customWidth="1"/>
    <col min="4874" max="5120" width="9.140625" style="76"/>
    <col min="5121" max="5121" width="50.140625" style="76" customWidth="1"/>
    <col min="5122" max="5122" width="5" style="76" customWidth="1"/>
    <col min="5123" max="5123" width="3.28515625" style="76" customWidth="1"/>
    <col min="5124" max="5124" width="3.85546875" style="76" customWidth="1"/>
    <col min="5125" max="5125" width="15.140625" style="76" customWidth="1"/>
    <col min="5126" max="5126" width="4" style="76" customWidth="1"/>
    <col min="5127" max="5127" width="15" style="76" bestFit="1" customWidth="1"/>
    <col min="5128" max="5128" width="3.28515625" style="76" customWidth="1"/>
    <col min="5129" max="5129" width="11.7109375" style="76" bestFit="1" customWidth="1"/>
    <col min="5130" max="5376" width="9.140625" style="76"/>
    <col min="5377" max="5377" width="50.140625" style="76" customWidth="1"/>
    <col min="5378" max="5378" width="5" style="76" customWidth="1"/>
    <col min="5379" max="5379" width="3.28515625" style="76" customWidth="1"/>
    <col min="5380" max="5380" width="3.85546875" style="76" customWidth="1"/>
    <col min="5381" max="5381" width="15.140625" style="76" customWidth="1"/>
    <col min="5382" max="5382" width="4" style="76" customWidth="1"/>
    <col min="5383" max="5383" width="15" style="76" bestFit="1" customWidth="1"/>
    <col min="5384" max="5384" width="3.28515625" style="76" customWidth="1"/>
    <col min="5385" max="5385" width="11.7109375" style="76" bestFit="1" customWidth="1"/>
    <col min="5386" max="5632" width="9.140625" style="76"/>
    <col min="5633" max="5633" width="50.140625" style="76" customWidth="1"/>
    <col min="5634" max="5634" width="5" style="76" customWidth="1"/>
    <col min="5635" max="5635" width="3.28515625" style="76" customWidth="1"/>
    <col min="5636" max="5636" width="3.85546875" style="76" customWidth="1"/>
    <col min="5637" max="5637" width="15.140625" style="76" customWidth="1"/>
    <col min="5638" max="5638" width="4" style="76" customWidth="1"/>
    <col min="5639" max="5639" width="15" style="76" bestFit="1" customWidth="1"/>
    <col min="5640" max="5640" width="3.28515625" style="76" customWidth="1"/>
    <col min="5641" max="5641" width="11.7109375" style="76" bestFit="1" customWidth="1"/>
    <col min="5642" max="5888" width="9.140625" style="76"/>
    <col min="5889" max="5889" width="50.140625" style="76" customWidth="1"/>
    <col min="5890" max="5890" width="5" style="76" customWidth="1"/>
    <col min="5891" max="5891" width="3.28515625" style="76" customWidth="1"/>
    <col min="5892" max="5892" width="3.85546875" style="76" customWidth="1"/>
    <col min="5893" max="5893" width="15.140625" style="76" customWidth="1"/>
    <col min="5894" max="5894" width="4" style="76" customWidth="1"/>
    <col min="5895" max="5895" width="15" style="76" bestFit="1" customWidth="1"/>
    <col min="5896" max="5896" width="3.28515625" style="76" customWidth="1"/>
    <col min="5897" max="5897" width="11.7109375" style="76" bestFit="1" customWidth="1"/>
    <col min="5898" max="6144" width="9.140625" style="76"/>
    <col min="6145" max="6145" width="50.140625" style="76" customWidth="1"/>
    <col min="6146" max="6146" width="5" style="76" customWidth="1"/>
    <col min="6147" max="6147" width="3.28515625" style="76" customWidth="1"/>
    <col min="6148" max="6148" width="3.85546875" style="76" customWidth="1"/>
    <col min="6149" max="6149" width="15.140625" style="76" customWidth="1"/>
    <col min="6150" max="6150" width="4" style="76" customWidth="1"/>
    <col min="6151" max="6151" width="15" style="76" bestFit="1" customWidth="1"/>
    <col min="6152" max="6152" width="3.28515625" style="76" customWidth="1"/>
    <col min="6153" max="6153" width="11.7109375" style="76" bestFit="1" customWidth="1"/>
    <col min="6154" max="6400" width="9.140625" style="76"/>
    <col min="6401" max="6401" width="50.140625" style="76" customWidth="1"/>
    <col min="6402" max="6402" width="5" style="76" customWidth="1"/>
    <col min="6403" max="6403" width="3.28515625" style="76" customWidth="1"/>
    <col min="6404" max="6404" width="3.85546875" style="76" customWidth="1"/>
    <col min="6405" max="6405" width="15.140625" style="76" customWidth="1"/>
    <col min="6406" max="6406" width="4" style="76" customWidth="1"/>
    <col min="6407" max="6407" width="15" style="76" bestFit="1" customWidth="1"/>
    <col min="6408" max="6408" width="3.28515625" style="76" customWidth="1"/>
    <col min="6409" max="6409" width="11.7109375" style="76" bestFit="1" customWidth="1"/>
    <col min="6410" max="6656" width="9.140625" style="76"/>
    <col min="6657" max="6657" width="50.140625" style="76" customWidth="1"/>
    <col min="6658" max="6658" width="5" style="76" customWidth="1"/>
    <col min="6659" max="6659" width="3.28515625" style="76" customWidth="1"/>
    <col min="6660" max="6660" width="3.85546875" style="76" customWidth="1"/>
    <col min="6661" max="6661" width="15.140625" style="76" customWidth="1"/>
    <col min="6662" max="6662" width="4" style="76" customWidth="1"/>
    <col min="6663" max="6663" width="15" style="76" bestFit="1" customWidth="1"/>
    <col min="6664" max="6664" width="3.28515625" style="76" customWidth="1"/>
    <col min="6665" max="6665" width="11.7109375" style="76" bestFit="1" customWidth="1"/>
    <col min="6666" max="6912" width="9.140625" style="76"/>
    <col min="6913" max="6913" width="50.140625" style="76" customWidth="1"/>
    <col min="6914" max="6914" width="5" style="76" customWidth="1"/>
    <col min="6915" max="6915" width="3.28515625" style="76" customWidth="1"/>
    <col min="6916" max="6916" width="3.85546875" style="76" customWidth="1"/>
    <col min="6917" max="6917" width="15.140625" style="76" customWidth="1"/>
    <col min="6918" max="6918" width="4" style="76" customWidth="1"/>
    <col min="6919" max="6919" width="15" style="76" bestFit="1" customWidth="1"/>
    <col min="6920" max="6920" width="3.28515625" style="76" customWidth="1"/>
    <col min="6921" max="6921" width="11.7109375" style="76" bestFit="1" customWidth="1"/>
    <col min="6922" max="7168" width="9.140625" style="76"/>
    <col min="7169" max="7169" width="50.140625" style="76" customWidth="1"/>
    <col min="7170" max="7170" width="5" style="76" customWidth="1"/>
    <col min="7171" max="7171" width="3.28515625" style="76" customWidth="1"/>
    <col min="7172" max="7172" width="3.85546875" style="76" customWidth="1"/>
    <col min="7173" max="7173" width="15.140625" style="76" customWidth="1"/>
    <col min="7174" max="7174" width="4" style="76" customWidth="1"/>
    <col min="7175" max="7175" width="15" style="76" bestFit="1" customWidth="1"/>
    <col min="7176" max="7176" width="3.28515625" style="76" customWidth="1"/>
    <col min="7177" max="7177" width="11.7109375" style="76" bestFit="1" customWidth="1"/>
    <col min="7178" max="7424" width="9.140625" style="76"/>
    <col min="7425" max="7425" width="50.140625" style="76" customWidth="1"/>
    <col min="7426" max="7426" width="5" style="76" customWidth="1"/>
    <col min="7427" max="7427" width="3.28515625" style="76" customWidth="1"/>
    <col min="7428" max="7428" width="3.85546875" style="76" customWidth="1"/>
    <col min="7429" max="7429" width="15.140625" style="76" customWidth="1"/>
    <col min="7430" max="7430" width="4" style="76" customWidth="1"/>
    <col min="7431" max="7431" width="15" style="76" bestFit="1" customWidth="1"/>
    <col min="7432" max="7432" width="3.28515625" style="76" customWidth="1"/>
    <col min="7433" max="7433" width="11.7109375" style="76" bestFit="1" customWidth="1"/>
    <col min="7434" max="7680" width="9.140625" style="76"/>
    <col min="7681" max="7681" width="50.140625" style="76" customWidth="1"/>
    <col min="7682" max="7682" width="5" style="76" customWidth="1"/>
    <col min="7683" max="7683" width="3.28515625" style="76" customWidth="1"/>
    <col min="7684" max="7684" width="3.85546875" style="76" customWidth="1"/>
    <col min="7685" max="7685" width="15.140625" style="76" customWidth="1"/>
    <col min="7686" max="7686" width="4" style="76" customWidth="1"/>
    <col min="7687" max="7687" width="15" style="76" bestFit="1" customWidth="1"/>
    <col min="7688" max="7688" width="3.28515625" style="76" customWidth="1"/>
    <col min="7689" max="7689" width="11.7109375" style="76" bestFit="1" customWidth="1"/>
    <col min="7690" max="7936" width="9.140625" style="76"/>
    <col min="7937" max="7937" width="50.140625" style="76" customWidth="1"/>
    <col min="7938" max="7938" width="5" style="76" customWidth="1"/>
    <col min="7939" max="7939" width="3.28515625" style="76" customWidth="1"/>
    <col min="7940" max="7940" width="3.85546875" style="76" customWidth="1"/>
    <col min="7941" max="7941" width="15.140625" style="76" customWidth="1"/>
    <col min="7942" max="7942" width="4" style="76" customWidth="1"/>
    <col min="7943" max="7943" width="15" style="76" bestFit="1" customWidth="1"/>
    <col min="7944" max="7944" width="3.28515625" style="76" customWidth="1"/>
    <col min="7945" max="7945" width="11.7109375" style="76" bestFit="1" customWidth="1"/>
    <col min="7946" max="8192" width="9.140625" style="76"/>
    <col min="8193" max="8193" width="50.140625" style="76" customWidth="1"/>
    <col min="8194" max="8194" width="5" style="76" customWidth="1"/>
    <col min="8195" max="8195" width="3.28515625" style="76" customWidth="1"/>
    <col min="8196" max="8196" width="3.85546875" style="76" customWidth="1"/>
    <col min="8197" max="8197" width="15.140625" style="76" customWidth="1"/>
    <col min="8198" max="8198" width="4" style="76" customWidth="1"/>
    <col min="8199" max="8199" width="15" style="76" bestFit="1" customWidth="1"/>
    <col min="8200" max="8200" width="3.28515625" style="76" customWidth="1"/>
    <col min="8201" max="8201" width="11.7109375" style="76" bestFit="1" customWidth="1"/>
    <col min="8202" max="8448" width="9.140625" style="76"/>
    <col min="8449" max="8449" width="50.140625" style="76" customWidth="1"/>
    <col min="8450" max="8450" width="5" style="76" customWidth="1"/>
    <col min="8451" max="8451" width="3.28515625" style="76" customWidth="1"/>
    <col min="8452" max="8452" width="3.85546875" style="76" customWidth="1"/>
    <col min="8453" max="8453" width="15.140625" style="76" customWidth="1"/>
    <col min="8454" max="8454" width="4" style="76" customWidth="1"/>
    <col min="8455" max="8455" width="15" style="76" bestFit="1" customWidth="1"/>
    <col min="8456" max="8456" width="3.28515625" style="76" customWidth="1"/>
    <col min="8457" max="8457" width="11.7109375" style="76" bestFit="1" customWidth="1"/>
    <col min="8458" max="8704" width="9.140625" style="76"/>
    <col min="8705" max="8705" width="50.140625" style="76" customWidth="1"/>
    <col min="8706" max="8706" width="5" style="76" customWidth="1"/>
    <col min="8707" max="8707" width="3.28515625" style="76" customWidth="1"/>
    <col min="8708" max="8708" width="3.85546875" style="76" customWidth="1"/>
    <col min="8709" max="8709" width="15.140625" style="76" customWidth="1"/>
    <col min="8710" max="8710" width="4" style="76" customWidth="1"/>
    <col min="8711" max="8711" width="15" style="76" bestFit="1" customWidth="1"/>
    <col min="8712" max="8712" width="3.28515625" style="76" customWidth="1"/>
    <col min="8713" max="8713" width="11.7109375" style="76" bestFit="1" customWidth="1"/>
    <col min="8714" max="8960" width="9.140625" style="76"/>
    <col min="8961" max="8961" width="50.140625" style="76" customWidth="1"/>
    <col min="8962" max="8962" width="5" style="76" customWidth="1"/>
    <col min="8963" max="8963" width="3.28515625" style="76" customWidth="1"/>
    <col min="8964" max="8964" width="3.85546875" style="76" customWidth="1"/>
    <col min="8965" max="8965" width="15.140625" style="76" customWidth="1"/>
    <col min="8966" max="8966" width="4" style="76" customWidth="1"/>
    <col min="8967" max="8967" width="15" style="76" bestFit="1" customWidth="1"/>
    <col min="8968" max="8968" width="3.28515625" style="76" customWidth="1"/>
    <col min="8969" max="8969" width="11.7109375" style="76" bestFit="1" customWidth="1"/>
    <col min="8970" max="9216" width="9.140625" style="76"/>
    <col min="9217" max="9217" width="50.140625" style="76" customWidth="1"/>
    <col min="9218" max="9218" width="5" style="76" customWidth="1"/>
    <col min="9219" max="9219" width="3.28515625" style="76" customWidth="1"/>
    <col min="9220" max="9220" width="3.85546875" style="76" customWidth="1"/>
    <col min="9221" max="9221" width="15.140625" style="76" customWidth="1"/>
    <col min="9222" max="9222" width="4" style="76" customWidth="1"/>
    <col min="9223" max="9223" width="15" style="76" bestFit="1" customWidth="1"/>
    <col min="9224" max="9224" width="3.28515625" style="76" customWidth="1"/>
    <col min="9225" max="9225" width="11.7109375" style="76" bestFit="1" customWidth="1"/>
    <col min="9226" max="9472" width="9.140625" style="76"/>
    <col min="9473" max="9473" width="50.140625" style="76" customWidth="1"/>
    <col min="9474" max="9474" width="5" style="76" customWidth="1"/>
    <col min="9475" max="9475" width="3.28515625" style="76" customWidth="1"/>
    <col min="9476" max="9476" width="3.85546875" style="76" customWidth="1"/>
    <col min="9477" max="9477" width="15.140625" style="76" customWidth="1"/>
    <col min="9478" max="9478" width="4" style="76" customWidth="1"/>
    <col min="9479" max="9479" width="15" style="76" bestFit="1" customWidth="1"/>
    <col min="9480" max="9480" width="3.28515625" style="76" customWidth="1"/>
    <col min="9481" max="9481" width="11.7109375" style="76" bestFit="1" customWidth="1"/>
    <col min="9482" max="9728" width="9.140625" style="76"/>
    <col min="9729" max="9729" width="50.140625" style="76" customWidth="1"/>
    <col min="9730" max="9730" width="5" style="76" customWidth="1"/>
    <col min="9731" max="9731" width="3.28515625" style="76" customWidth="1"/>
    <col min="9732" max="9732" width="3.85546875" style="76" customWidth="1"/>
    <col min="9733" max="9733" width="15.140625" style="76" customWidth="1"/>
    <col min="9734" max="9734" width="4" style="76" customWidth="1"/>
    <col min="9735" max="9735" width="15" style="76" bestFit="1" customWidth="1"/>
    <col min="9736" max="9736" width="3.28515625" style="76" customWidth="1"/>
    <col min="9737" max="9737" width="11.7109375" style="76" bestFit="1" customWidth="1"/>
    <col min="9738" max="9984" width="9.140625" style="76"/>
    <col min="9985" max="9985" width="50.140625" style="76" customWidth="1"/>
    <col min="9986" max="9986" width="5" style="76" customWidth="1"/>
    <col min="9987" max="9987" width="3.28515625" style="76" customWidth="1"/>
    <col min="9988" max="9988" width="3.85546875" style="76" customWidth="1"/>
    <col min="9989" max="9989" width="15.140625" style="76" customWidth="1"/>
    <col min="9990" max="9990" width="4" style="76" customWidth="1"/>
    <col min="9991" max="9991" width="15" style="76" bestFit="1" customWidth="1"/>
    <col min="9992" max="9992" width="3.28515625" style="76" customWidth="1"/>
    <col min="9993" max="9993" width="11.7109375" style="76" bestFit="1" customWidth="1"/>
    <col min="9994" max="10240" width="9.140625" style="76"/>
    <col min="10241" max="10241" width="50.140625" style="76" customWidth="1"/>
    <col min="10242" max="10242" width="5" style="76" customWidth="1"/>
    <col min="10243" max="10243" width="3.28515625" style="76" customWidth="1"/>
    <col min="10244" max="10244" width="3.85546875" style="76" customWidth="1"/>
    <col min="10245" max="10245" width="15.140625" style="76" customWidth="1"/>
    <col min="10246" max="10246" width="4" style="76" customWidth="1"/>
    <col min="10247" max="10247" width="15" style="76" bestFit="1" customWidth="1"/>
    <col min="10248" max="10248" width="3.28515625" style="76" customWidth="1"/>
    <col min="10249" max="10249" width="11.7109375" style="76" bestFit="1" customWidth="1"/>
    <col min="10250" max="10496" width="9.140625" style="76"/>
    <col min="10497" max="10497" width="50.140625" style="76" customWidth="1"/>
    <col min="10498" max="10498" width="5" style="76" customWidth="1"/>
    <col min="10499" max="10499" width="3.28515625" style="76" customWidth="1"/>
    <col min="10500" max="10500" width="3.85546875" style="76" customWidth="1"/>
    <col min="10501" max="10501" width="15.140625" style="76" customWidth="1"/>
    <col min="10502" max="10502" width="4" style="76" customWidth="1"/>
    <col min="10503" max="10503" width="15" style="76" bestFit="1" customWidth="1"/>
    <col min="10504" max="10504" width="3.28515625" style="76" customWidth="1"/>
    <col min="10505" max="10505" width="11.7109375" style="76" bestFit="1" customWidth="1"/>
    <col min="10506" max="10752" width="9.140625" style="76"/>
    <col min="10753" max="10753" width="50.140625" style="76" customWidth="1"/>
    <col min="10754" max="10754" width="5" style="76" customWidth="1"/>
    <col min="10755" max="10755" width="3.28515625" style="76" customWidth="1"/>
    <col min="10756" max="10756" width="3.85546875" style="76" customWidth="1"/>
    <col min="10757" max="10757" width="15.140625" style="76" customWidth="1"/>
    <col min="10758" max="10758" width="4" style="76" customWidth="1"/>
    <col min="10759" max="10759" width="15" style="76" bestFit="1" customWidth="1"/>
    <col min="10760" max="10760" width="3.28515625" style="76" customWidth="1"/>
    <col min="10761" max="10761" width="11.7109375" style="76" bestFit="1" customWidth="1"/>
    <col min="10762" max="11008" width="9.140625" style="76"/>
    <col min="11009" max="11009" width="50.140625" style="76" customWidth="1"/>
    <col min="11010" max="11010" width="5" style="76" customWidth="1"/>
    <col min="11011" max="11011" width="3.28515625" style="76" customWidth="1"/>
    <col min="11012" max="11012" width="3.85546875" style="76" customWidth="1"/>
    <col min="11013" max="11013" width="15.140625" style="76" customWidth="1"/>
    <col min="11014" max="11014" width="4" style="76" customWidth="1"/>
    <col min="11015" max="11015" width="15" style="76" bestFit="1" customWidth="1"/>
    <col min="11016" max="11016" width="3.28515625" style="76" customWidth="1"/>
    <col min="11017" max="11017" width="11.7109375" style="76" bestFit="1" customWidth="1"/>
    <col min="11018" max="11264" width="9.140625" style="76"/>
    <col min="11265" max="11265" width="50.140625" style="76" customWidth="1"/>
    <col min="11266" max="11266" width="5" style="76" customWidth="1"/>
    <col min="11267" max="11267" width="3.28515625" style="76" customWidth="1"/>
    <col min="11268" max="11268" width="3.85546875" style="76" customWidth="1"/>
    <col min="11269" max="11269" width="15.140625" style="76" customWidth="1"/>
    <col min="11270" max="11270" width="4" style="76" customWidth="1"/>
    <col min="11271" max="11271" width="15" style="76" bestFit="1" customWidth="1"/>
    <col min="11272" max="11272" width="3.28515625" style="76" customWidth="1"/>
    <col min="11273" max="11273" width="11.7109375" style="76" bestFit="1" customWidth="1"/>
    <col min="11274" max="11520" width="9.140625" style="76"/>
    <col min="11521" max="11521" width="50.140625" style="76" customWidth="1"/>
    <col min="11522" max="11522" width="5" style="76" customWidth="1"/>
    <col min="11523" max="11523" width="3.28515625" style="76" customWidth="1"/>
    <col min="11524" max="11524" width="3.85546875" style="76" customWidth="1"/>
    <col min="11525" max="11525" width="15.140625" style="76" customWidth="1"/>
    <col min="11526" max="11526" width="4" style="76" customWidth="1"/>
    <col min="11527" max="11527" width="15" style="76" bestFit="1" customWidth="1"/>
    <col min="11528" max="11528" width="3.28515625" style="76" customWidth="1"/>
    <col min="11529" max="11529" width="11.7109375" style="76" bestFit="1" customWidth="1"/>
    <col min="11530" max="11776" width="9.140625" style="76"/>
    <col min="11777" max="11777" width="50.140625" style="76" customWidth="1"/>
    <col min="11778" max="11778" width="5" style="76" customWidth="1"/>
    <col min="11779" max="11779" width="3.28515625" style="76" customWidth="1"/>
    <col min="11780" max="11780" width="3.85546875" style="76" customWidth="1"/>
    <col min="11781" max="11781" width="15.140625" style="76" customWidth="1"/>
    <col min="11782" max="11782" width="4" style="76" customWidth="1"/>
    <col min="11783" max="11783" width="15" style="76" bestFit="1" customWidth="1"/>
    <col min="11784" max="11784" width="3.28515625" style="76" customWidth="1"/>
    <col min="11785" max="11785" width="11.7109375" style="76" bestFit="1" customWidth="1"/>
    <col min="11786" max="12032" width="9.140625" style="76"/>
    <col min="12033" max="12033" width="50.140625" style="76" customWidth="1"/>
    <col min="12034" max="12034" width="5" style="76" customWidth="1"/>
    <col min="12035" max="12035" width="3.28515625" style="76" customWidth="1"/>
    <col min="12036" max="12036" width="3.85546875" style="76" customWidth="1"/>
    <col min="12037" max="12037" width="15.140625" style="76" customWidth="1"/>
    <col min="12038" max="12038" width="4" style="76" customWidth="1"/>
    <col min="12039" max="12039" width="15" style="76" bestFit="1" customWidth="1"/>
    <col min="12040" max="12040" width="3.28515625" style="76" customWidth="1"/>
    <col min="12041" max="12041" width="11.7109375" style="76" bestFit="1" customWidth="1"/>
    <col min="12042" max="12288" width="9.140625" style="76"/>
    <col min="12289" max="12289" width="50.140625" style="76" customWidth="1"/>
    <col min="12290" max="12290" width="5" style="76" customWidth="1"/>
    <col min="12291" max="12291" width="3.28515625" style="76" customWidth="1"/>
    <col min="12292" max="12292" width="3.85546875" style="76" customWidth="1"/>
    <col min="12293" max="12293" width="15.140625" style="76" customWidth="1"/>
    <col min="12294" max="12294" width="4" style="76" customWidth="1"/>
    <col min="12295" max="12295" width="15" style="76" bestFit="1" customWidth="1"/>
    <col min="12296" max="12296" width="3.28515625" style="76" customWidth="1"/>
    <col min="12297" max="12297" width="11.7109375" style="76" bestFit="1" customWidth="1"/>
    <col min="12298" max="12544" width="9.140625" style="76"/>
    <col min="12545" max="12545" width="50.140625" style="76" customWidth="1"/>
    <col min="12546" max="12546" width="5" style="76" customWidth="1"/>
    <col min="12547" max="12547" width="3.28515625" style="76" customWidth="1"/>
    <col min="12548" max="12548" width="3.85546875" style="76" customWidth="1"/>
    <col min="12549" max="12549" width="15.140625" style="76" customWidth="1"/>
    <col min="12550" max="12550" width="4" style="76" customWidth="1"/>
    <col min="12551" max="12551" width="15" style="76" bestFit="1" customWidth="1"/>
    <col min="12552" max="12552" width="3.28515625" style="76" customWidth="1"/>
    <col min="12553" max="12553" width="11.7109375" style="76" bestFit="1" customWidth="1"/>
    <col min="12554" max="12800" width="9.140625" style="76"/>
    <col min="12801" max="12801" width="50.140625" style="76" customWidth="1"/>
    <col min="12802" max="12802" width="5" style="76" customWidth="1"/>
    <col min="12803" max="12803" width="3.28515625" style="76" customWidth="1"/>
    <col min="12804" max="12804" width="3.85546875" style="76" customWidth="1"/>
    <col min="12805" max="12805" width="15.140625" style="76" customWidth="1"/>
    <col min="12806" max="12806" width="4" style="76" customWidth="1"/>
    <col min="12807" max="12807" width="15" style="76" bestFit="1" customWidth="1"/>
    <col min="12808" max="12808" width="3.28515625" style="76" customWidth="1"/>
    <col min="12809" max="12809" width="11.7109375" style="76" bestFit="1" customWidth="1"/>
    <col min="12810" max="13056" width="9.140625" style="76"/>
    <col min="13057" max="13057" width="50.140625" style="76" customWidth="1"/>
    <col min="13058" max="13058" width="5" style="76" customWidth="1"/>
    <col min="13059" max="13059" width="3.28515625" style="76" customWidth="1"/>
    <col min="13060" max="13060" width="3.85546875" style="76" customWidth="1"/>
    <col min="13061" max="13061" width="15.140625" style="76" customWidth="1"/>
    <col min="13062" max="13062" width="4" style="76" customWidth="1"/>
    <col min="13063" max="13063" width="15" style="76" bestFit="1" customWidth="1"/>
    <col min="13064" max="13064" width="3.28515625" style="76" customWidth="1"/>
    <col min="13065" max="13065" width="11.7109375" style="76" bestFit="1" customWidth="1"/>
    <col min="13066" max="13312" width="9.140625" style="76"/>
    <col min="13313" max="13313" width="50.140625" style="76" customWidth="1"/>
    <col min="13314" max="13314" width="5" style="76" customWidth="1"/>
    <col min="13315" max="13315" width="3.28515625" style="76" customWidth="1"/>
    <col min="13316" max="13316" width="3.85546875" style="76" customWidth="1"/>
    <col min="13317" max="13317" width="15.140625" style="76" customWidth="1"/>
    <col min="13318" max="13318" width="4" style="76" customWidth="1"/>
    <col min="13319" max="13319" width="15" style="76" bestFit="1" customWidth="1"/>
    <col min="13320" max="13320" width="3.28515625" style="76" customWidth="1"/>
    <col min="13321" max="13321" width="11.7109375" style="76" bestFit="1" customWidth="1"/>
    <col min="13322" max="13568" width="9.140625" style="76"/>
    <col min="13569" max="13569" width="50.140625" style="76" customWidth="1"/>
    <col min="13570" max="13570" width="5" style="76" customWidth="1"/>
    <col min="13571" max="13571" width="3.28515625" style="76" customWidth="1"/>
    <col min="13572" max="13572" width="3.85546875" style="76" customWidth="1"/>
    <col min="13573" max="13573" width="15.140625" style="76" customWidth="1"/>
    <col min="13574" max="13574" width="4" style="76" customWidth="1"/>
    <col min="13575" max="13575" width="15" style="76" bestFit="1" customWidth="1"/>
    <col min="13576" max="13576" width="3.28515625" style="76" customWidth="1"/>
    <col min="13577" max="13577" width="11.7109375" style="76" bestFit="1" customWidth="1"/>
    <col min="13578" max="13824" width="9.140625" style="76"/>
    <col min="13825" max="13825" width="50.140625" style="76" customWidth="1"/>
    <col min="13826" max="13826" width="5" style="76" customWidth="1"/>
    <col min="13827" max="13827" width="3.28515625" style="76" customWidth="1"/>
    <col min="13828" max="13828" width="3.85546875" style="76" customWidth="1"/>
    <col min="13829" max="13829" width="15.140625" style="76" customWidth="1"/>
    <col min="13830" max="13830" width="4" style="76" customWidth="1"/>
    <col min="13831" max="13831" width="15" style="76" bestFit="1" customWidth="1"/>
    <col min="13832" max="13832" width="3.28515625" style="76" customWidth="1"/>
    <col min="13833" max="13833" width="11.7109375" style="76" bestFit="1" customWidth="1"/>
    <col min="13834" max="14080" width="9.140625" style="76"/>
    <col min="14081" max="14081" width="50.140625" style="76" customWidth="1"/>
    <col min="14082" max="14082" width="5" style="76" customWidth="1"/>
    <col min="14083" max="14083" width="3.28515625" style="76" customWidth="1"/>
    <col min="14084" max="14084" width="3.85546875" style="76" customWidth="1"/>
    <col min="14085" max="14085" width="15.140625" style="76" customWidth="1"/>
    <col min="14086" max="14086" width="4" style="76" customWidth="1"/>
    <col min="14087" max="14087" width="15" style="76" bestFit="1" customWidth="1"/>
    <col min="14088" max="14088" width="3.28515625" style="76" customWidth="1"/>
    <col min="14089" max="14089" width="11.7109375" style="76" bestFit="1" customWidth="1"/>
    <col min="14090" max="14336" width="9.140625" style="76"/>
    <col min="14337" max="14337" width="50.140625" style="76" customWidth="1"/>
    <col min="14338" max="14338" width="5" style="76" customWidth="1"/>
    <col min="14339" max="14339" width="3.28515625" style="76" customWidth="1"/>
    <col min="14340" max="14340" width="3.85546875" style="76" customWidth="1"/>
    <col min="14341" max="14341" width="15.140625" style="76" customWidth="1"/>
    <col min="14342" max="14342" width="4" style="76" customWidth="1"/>
    <col min="14343" max="14343" width="15" style="76" bestFit="1" customWidth="1"/>
    <col min="14344" max="14344" width="3.28515625" style="76" customWidth="1"/>
    <col min="14345" max="14345" width="11.7109375" style="76" bestFit="1" customWidth="1"/>
    <col min="14346" max="14592" width="9.140625" style="76"/>
    <col min="14593" max="14593" width="50.140625" style="76" customWidth="1"/>
    <col min="14594" max="14594" width="5" style="76" customWidth="1"/>
    <col min="14595" max="14595" width="3.28515625" style="76" customWidth="1"/>
    <col min="14596" max="14596" width="3.85546875" style="76" customWidth="1"/>
    <col min="14597" max="14597" width="15.140625" style="76" customWidth="1"/>
    <col min="14598" max="14598" width="4" style="76" customWidth="1"/>
    <col min="14599" max="14599" width="15" style="76" bestFit="1" customWidth="1"/>
    <col min="14600" max="14600" width="3.28515625" style="76" customWidth="1"/>
    <col min="14601" max="14601" width="11.7109375" style="76" bestFit="1" customWidth="1"/>
    <col min="14602" max="14848" width="9.140625" style="76"/>
    <col min="14849" max="14849" width="50.140625" style="76" customWidth="1"/>
    <col min="14850" max="14850" width="5" style="76" customWidth="1"/>
    <col min="14851" max="14851" width="3.28515625" style="76" customWidth="1"/>
    <col min="14852" max="14852" width="3.85546875" style="76" customWidth="1"/>
    <col min="14853" max="14853" width="15.140625" style="76" customWidth="1"/>
    <col min="14854" max="14854" width="4" style="76" customWidth="1"/>
    <col min="14855" max="14855" width="15" style="76" bestFit="1" customWidth="1"/>
    <col min="14856" max="14856" width="3.28515625" style="76" customWidth="1"/>
    <col min="14857" max="14857" width="11.7109375" style="76" bestFit="1" customWidth="1"/>
    <col min="14858" max="15104" width="9.140625" style="76"/>
    <col min="15105" max="15105" width="50.140625" style="76" customWidth="1"/>
    <col min="15106" max="15106" width="5" style="76" customWidth="1"/>
    <col min="15107" max="15107" width="3.28515625" style="76" customWidth="1"/>
    <col min="15108" max="15108" width="3.85546875" style="76" customWidth="1"/>
    <col min="15109" max="15109" width="15.140625" style="76" customWidth="1"/>
    <col min="15110" max="15110" width="4" style="76" customWidth="1"/>
    <col min="15111" max="15111" width="15" style="76" bestFit="1" customWidth="1"/>
    <col min="15112" max="15112" width="3.28515625" style="76" customWidth="1"/>
    <col min="15113" max="15113" width="11.7109375" style="76" bestFit="1" customWidth="1"/>
    <col min="15114" max="15360" width="9.140625" style="76"/>
    <col min="15361" max="15361" width="50.140625" style="76" customWidth="1"/>
    <col min="15362" max="15362" width="5" style="76" customWidth="1"/>
    <col min="15363" max="15363" width="3.28515625" style="76" customWidth="1"/>
    <col min="15364" max="15364" width="3.85546875" style="76" customWidth="1"/>
    <col min="15365" max="15365" width="15.140625" style="76" customWidth="1"/>
    <col min="15366" max="15366" width="4" style="76" customWidth="1"/>
    <col min="15367" max="15367" width="15" style="76" bestFit="1" customWidth="1"/>
    <col min="15368" max="15368" width="3.28515625" style="76" customWidth="1"/>
    <col min="15369" max="15369" width="11.7109375" style="76" bestFit="1" customWidth="1"/>
    <col min="15370" max="15616" width="9.140625" style="76"/>
    <col min="15617" max="15617" width="50.140625" style="76" customWidth="1"/>
    <col min="15618" max="15618" width="5" style="76" customWidth="1"/>
    <col min="15619" max="15619" width="3.28515625" style="76" customWidth="1"/>
    <col min="15620" max="15620" width="3.85546875" style="76" customWidth="1"/>
    <col min="15621" max="15621" width="15.140625" style="76" customWidth="1"/>
    <col min="15622" max="15622" width="4" style="76" customWidth="1"/>
    <col min="15623" max="15623" width="15" style="76" bestFit="1" customWidth="1"/>
    <col min="15624" max="15624" width="3.28515625" style="76" customWidth="1"/>
    <col min="15625" max="15625" width="11.7109375" style="76" bestFit="1" customWidth="1"/>
    <col min="15626" max="15872" width="9.140625" style="76"/>
    <col min="15873" max="15873" width="50.140625" style="76" customWidth="1"/>
    <col min="15874" max="15874" width="5" style="76" customWidth="1"/>
    <col min="15875" max="15875" width="3.28515625" style="76" customWidth="1"/>
    <col min="15876" max="15876" width="3.85546875" style="76" customWidth="1"/>
    <col min="15877" max="15877" width="15.140625" style="76" customWidth="1"/>
    <col min="15878" max="15878" width="4" style="76" customWidth="1"/>
    <col min="15879" max="15879" width="15" style="76" bestFit="1" customWidth="1"/>
    <col min="15880" max="15880" width="3.28515625" style="76" customWidth="1"/>
    <col min="15881" max="15881" width="11.7109375" style="76" bestFit="1" customWidth="1"/>
    <col min="15882" max="16128" width="9.140625" style="76"/>
    <col min="16129" max="16129" width="50.140625" style="76" customWidth="1"/>
    <col min="16130" max="16130" width="5" style="76" customWidth="1"/>
    <col min="16131" max="16131" width="3.28515625" style="76" customWidth="1"/>
    <col min="16132" max="16132" width="3.85546875" style="76" customWidth="1"/>
    <col min="16133" max="16133" width="15.140625" style="76" customWidth="1"/>
    <col min="16134" max="16134" width="4" style="76" customWidth="1"/>
    <col min="16135" max="16135" width="15" style="76" bestFit="1" customWidth="1"/>
    <col min="16136" max="16136" width="3.28515625" style="76" customWidth="1"/>
    <col min="16137" max="16137" width="11.7109375" style="76" bestFit="1" customWidth="1"/>
    <col min="16138" max="16384" width="9.140625" style="76"/>
  </cols>
  <sheetData>
    <row r="1" spans="1:256" ht="15.75" x14ac:dyDescent="0.2">
      <c r="A1" s="73"/>
      <c r="B1" s="558" t="s">
        <v>331</v>
      </c>
      <c r="C1" s="558"/>
      <c r="D1" s="558"/>
      <c r="E1" s="558"/>
      <c r="F1" s="558"/>
      <c r="G1" s="558"/>
      <c r="H1" s="75"/>
      <c r="I1" s="7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ht="15.75" customHeight="1" x14ac:dyDescent="0.2">
      <c r="A2" s="73"/>
      <c r="B2" s="558" t="str">
        <f>данные!C11</f>
        <v>к решению 30 сессии Совета</v>
      </c>
      <c r="C2" s="558"/>
      <c r="D2" s="558"/>
      <c r="E2" s="558"/>
      <c r="F2" s="558"/>
      <c r="G2" s="558"/>
      <c r="H2" s="75"/>
      <c r="I2" s="7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ht="15.75" customHeight="1" x14ac:dyDescent="0.2">
      <c r="A3" s="73"/>
      <c r="B3" s="558" t="str">
        <f>данные!C12</f>
        <v>Кировского сельского поселения</v>
      </c>
      <c r="C3" s="558"/>
      <c r="D3" s="558"/>
      <c r="E3" s="558"/>
      <c r="F3" s="558"/>
      <c r="G3" s="558"/>
      <c r="H3" s="75"/>
      <c r="I3" s="7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ht="15.75" customHeight="1" x14ac:dyDescent="0.2">
      <c r="A4" s="73"/>
      <c r="B4" s="558" t="str">
        <f>данные!C13</f>
        <v>Славянского района</v>
      </c>
      <c r="C4" s="558"/>
      <c r="D4" s="558"/>
      <c r="E4" s="558"/>
      <c r="F4" s="558"/>
      <c r="G4" s="558"/>
      <c r="H4" s="75"/>
      <c r="I4" s="7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pans="1:256" ht="15.75" customHeight="1" x14ac:dyDescent="0.2">
      <c r="A5" s="73"/>
      <c r="B5" s="558" t="str">
        <f>данные!C14</f>
        <v>от 25.02.2022 года №2</v>
      </c>
      <c r="C5" s="558"/>
      <c r="D5" s="558"/>
      <c r="E5" s="558"/>
      <c r="F5" s="558"/>
      <c r="G5" s="558"/>
      <c r="H5" s="75"/>
      <c r="I5" s="7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pans="1:256" ht="17.25" customHeight="1" x14ac:dyDescent="0.3">
      <c r="A6" s="552" t="s">
        <v>329</v>
      </c>
      <c r="B6" s="552"/>
      <c r="C6" s="552"/>
      <c r="D6" s="552"/>
      <c r="E6" s="552"/>
      <c r="F6" s="552"/>
      <c r="G6" s="552"/>
      <c r="H6" s="75"/>
      <c r="I6" s="7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spans="1:256" ht="17.25" customHeight="1" x14ac:dyDescent="0.3">
      <c r="A7" s="552" t="s">
        <v>334</v>
      </c>
      <c r="B7" s="552"/>
      <c r="C7" s="552"/>
      <c r="D7" s="552"/>
      <c r="E7" s="552"/>
      <c r="F7" s="552"/>
      <c r="G7" s="552"/>
      <c r="H7" s="75"/>
      <c r="I7" s="7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ht="17.25" customHeight="1" x14ac:dyDescent="0.3">
      <c r="A8" s="552" t="s">
        <v>684</v>
      </c>
      <c r="B8" s="552"/>
      <c r="C8" s="552"/>
      <c r="D8" s="552"/>
      <c r="E8" s="552"/>
      <c r="F8" s="552"/>
      <c r="G8" s="552"/>
      <c r="H8" s="75"/>
      <c r="I8" s="7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 ht="12" customHeight="1" thickBot="1" x14ac:dyDescent="0.35">
      <c r="A9" s="77" t="s">
        <v>335</v>
      </c>
      <c r="B9" s="77"/>
      <c r="C9" s="77"/>
      <c r="D9" s="77"/>
      <c r="E9" s="77"/>
      <c r="F9" s="77"/>
      <c r="G9" s="78" t="s">
        <v>336</v>
      </c>
      <c r="H9" s="75"/>
      <c r="I9" s="7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ht="17.25" customHeight="1" thickBot="1" x14ac:dyDescent="0.25">
      <c r="A10" s="553" t="s">
        <v>337</v>
      </c>
      <c r="B10" s="554" t="s">
        <v>338</v>
      </c>
      <c r="C10" s="555" t="s">
        <v>326</v>
      </c>
      <c r="D10" s="554" t="s">
        <v>325</v>
      </c>
      <c r="E10" s="555" t="s">
        <v>339</v>
      </c>
      <c r="F10" s="556" t="s">
        <v>340</v>
      </c>
      <c r="G10" s="557" t="s">
        <v>341</v>
      </c>
    </row>
    <row r="11" spans="1:256" ht="14.25" customHeight="1" thickBot="1" x14ac:dyDescent="0.25">
      <c r="A11" s="553"/>
      <c r="B11" s="554"/>
      <c r="C11" s="555"/>
      <c r="D11" s="554"/>
      <c r="E11" s="555"/>
      <c r="F11" s="556"/>
      <c r="G11" s="557"/>
    </row>
    <row r="12" spans="1:256" ht="15" customHeight="1" thickBot="1" x14ac:dyDescent="0.25">
      <c r="A12" s="80">
        <v>1</v>
      </c>
      <c r="B12" s="81" t="s">
        <v>27</v>
      </c>
      <c r="C12" s="82" t="s">
        <v>28</v>
      </c>
      <c r="D12" s="82" t="s">
        <v>29</v>
      </c>
      <c r="E12" s="82" t="s">
        <v>30</v>
      </c>
      <c r="F12" s="82" t="s">
        <v>31</v>
      </c>
      <c r="G12" s="83">
        <v>7</v>
      </c>
    </row>
    <row r="13" spans="1:256" ht="24" customHeight="1" thickBot="1" x14ac:dyDescent="0.25">
      <c r="A13" s="84" t="s">
        <v>342</v>
      </c>
      <c r="B13" s="81"/>
      <c r="C13" s="82"/>
      <c r="D13" s="82"/>
      <c r="E13" s="82"/>
      <c r="F13" s="82"/>
      <c r="G13" s="85">
        <f>SUM(G14)</f>
        <v>32731762.09</v>
      </c>
      <c r="L13" s="228"/>
      <c r="M13" s="228"/>
    </row>
    <row r="14" spans="1:256" s="90" customFormat="1" ht="32.25" thickBot="1" x14ac:dyDescent="0.25">
      <c r="A14" s="86" t="s">
        <v>343</v>
      </c>
      <c r="B14" s="87" t="s">
        <v>344</v>
      </c>
      <c r="C14" s="88"/>
      <c r="D14" s="88"/>
      <c r="E14" s="88"/>
      <c r="F14" s="88"/>
      <c r="G14" s="89">
        <f>SUM(G15+G63+G70+G99+G133+G187+G193+G234+G248+G266)</f>
        <v>32731762.09</v>
      </c>
    </row>
    <row r="15" spans="1:256" s="95" customFormat="1" ht="16.5" thickBot="1" x14ac:dyDescent="0.25">
      <c r="A15" s="91" t="s">
        <v>322</v>
      </c>
      <c r="B15" s="92" t="s">
        <v>344</v>
      </c>
      <c r="C15" s="93" t="s">
        <v>276</v>
      </c>
      <c r="D15" s="93"/>
      <c r="E15" s="93"/>
      <c r="F15" s="93"/>
      <c r="G15" s="94">
        <f>G16+G21+G34+G44+G49+G39</f>
        <v>12996900</v>
      </c>
    </row>
    <row r="16" spans="1:256" s="90" customFormat="1" ht="47.25" x14ac:dyDescent="0.2">
      <c r="A16" s="86" t="s">
        <v>345</v>
      </c>
      <c r="B16" s="289" t="s">
        <v>344</v>
      </c>
      <c r="C16" s="290" t="s">
        <v>276</v>
      </c>
      <c r="D16" s="290" t="s">
        <v>299</v>
      </c>
      <c r="E16" s="290"/>
      <c r="F16" s="290"/>
      <c r="G16" s="291">
        <f>G17</f>
        <v>983900</v>
      </c>
      <c r="K16" s="227"/>
    </row>
    <row r="17" spans="1:11" s="100" customFormat="1" ht="47.25" x14ac:dyDescent="0.2">
      <c r="A17" s="96" t="s">
        <v>346</v>
      </c>
      <c r="B17" s="292" t="s">
        <v>344</v>
      </c>
      <c r="C17" s="293" t="s">
        <v>276</v>
      </c>
      <c r="D17" s="293" t="s">
        <v>299</v>
      </c>
      <c r="E17" s="293" t="s">
        <v>347</v>
      </c>
      <c r="F17" s="293"/>
      <c r="G17" s="294">
        <f>G18</f>
        <v>983900</v>
      </c>
      <c r="H17" s="73"/>
      <c r="I17" s="223"/>
    </row>
    <row r="18" spans="1:11" s="100" customFormat="1" ht="33.75" customHeight="1" x14ac:dyDescent="0.2">
      <c r="A18" s="96" t="s">
        <v>348</v>
      </c>
      <c r="B18" s="292" t="s">
        <v>344</v>
      </c>
      <c r="C18" s="293" t="s">
        <v>276</v>
      </c>
      <c r="D18" s="293" t="s">
        <v>299</v>
      </c>
      <c r="E18" s="293" t="s">
        <v>349</v>
      </c>
      <c r="F18" s="293"/>
      <c r="G18" s="294">
        <f>G19</f>
        <v>983900</v>
      </c>
      <c r="H18" s="73"/>
      <c r="I18" s="73"/>
    </row>
    <row r="19" spans="1:11" s="100" customFormat="1" ht="31.5" x14ac:dyDescent="0.2">
      <c r="A19" s="96" t="s">
        <v>350</v>
      </c>
      <c r="B19" s="292" t="s">
        <v>344</v>
      </c>
      <c r="C19" s="293" t="s">
        <v>276</v>
      </c>
      <c r="D19" s="293" t="s">
        <v>299</v>
      </c>
      <c r="E19" s="293" t="s">
        <v>351</v>
      </c>
      <c r="F19" s="293"/>
      <c r="G19" s="294">
        <f>G20</f>
        <v>983900</v>
      </c>
      <c r="H19" s="73"/>
      <c r="I19" s="223"/>
    </row>
    <row r="20" spans="1:11" s="100" customFormat="1" ht="81.75" customHeight="1" x14ac:dyDescent="0.2">
      <c r="A20" s="96" t="s">
        <v>352</v>
      </c>
      <c r="B20" s="292" t="s">
        <v>344</v>
      </c>
      <c r="C20" s="293" t="s">
        <v>276</v>
      </c>
      <c r="D20" s="293" t="s">
        <v>299</v>
      </c>
      <c r="E20" s="293" t="s">
        <v>351</v>
      </c>
      <c r="F20" s="293" t="s">
        <v>353</v>
      </c>
      <c r="G20" s="294">
        <f>'0503117 Отчет об исп'!P49+'0503117 Отчет об исп'!P50</f>
        <v>983900</v>
      </c>
      <c r="H20" s="73"/>
      <c r="I20" s="223"/>
    </row>
    <row r="21" spans="1:11" s="106" customFormat="1" ht="63" customHeight="1" x14ac:dyDescent="0.2">
      <c r="A21" s="101" t="s">
        <v>320</v>
      </c>
      <c r="B21" s="295" t="s">
        <v>344</v>
      </c>
      <c r="C21" s="296" t="s">
        <v>276</v>
      </c>
      <c r="D21" s="296" t="s">
        <v>283</v>
      </c>
      <c r="E21" s="296"/>
      <c r="F21" s="296"/>
      <c r="G21" s="297">
        <f>G22</f>
        <v>4190400</v>
      </c>
      <c r="H21" s="105"/>
      <c r="I21" s="287"/>
      <c r="K21" s="226"/>
    </row>
    <row r="22" spans="1:11" s="100" customFormat="1" ht="31.5" x14ac:dyDescent="0.2">
      <c r="A22" s="96" t="s">
        <v>354</v>
      </c>
      <c r="B22" s="292" t="s">
        <v>344</v>
      </c>
      <c r="C22" s="293" t="s">
        <v>276</v>
      </c>
      <c r="D22" s="293" t="s">
        <v>283</v>
      </c>
      <c r="E22" s="293" t="s">
        <v>355</v>
      </c>
      <c r="F22" s="293"/>
      <c r="G22" s="294">
        <f>G23+G31</f>
        <v>4190400</v>
      </c>
      <c r="H22" s="73"/>
      <c r="I22" s="73"/>
    </row>
    <row r="23" spans="1:11" s="100" customFormat="1" ht="32.25" customHeight="1" x14ac:dyDescent="0.2">
      <c r="A23" s="96" t="s">
        <v>356</v>
      </c>
      <c r="B23" s="292" t="s">
        <v>344</v>
      </c>
      <c r="C23" s="293" t="s">
        <v>276</v>
      </c>
      <c r="D23" s="293" t="s">
        <v>283</v>
      </c>
      <c r="E23" s="293" t="s">
        <v>357</v>
      </c>
      <c r="F23" s="293"/>
      <c r="G23" s="294">
        <f>G24</f>
        <v>4186600</v>
      </c>
      <c r="H23" s="73"/>
      <c r="I23" s="73"/>
    </row>
    <row r="24" spans="1:11" s="100" customFormat="1" ht="31.5" x14ac:dyDescent="0.2">
      <c r="A24" s="96" t="s">
        <v>358</v>
      </c>
      <c r="B24" s="292" t="s">
        <v>344</v>
      </c>
      <c r="C24" s="293" t="s">
        <v>276</v>
      </c>
      <c r="D24" s="293" t="s">
        <v>283</v>
      </c>
      <c r="E24" s="293" t="s">
        <v>359</v>
      </c>
      <c r="F24" s="293"/>
      <c r="G24" s="294">
        <f>G25+G26+G27+G28+G30</f>
        <v>4186600</v>
      </c>
      <c r="H24" s="73"/>
      <c r="I24" s="73"/>
    </row>
    <row r="25" spans="1:11" ht="94.5" x14ac:dyDescent="0.2">
      <c r="A25" s="96" t="s">
        <v>352</v>
      </c>
      <c r="B25" s="292" t="s">
        <v>344</v>
      </c>
      <c r="C25" s="293" t="s">
        <v>276</v>
      </c>
      <c r="D25" s="293" t="s">
        <v>283</v>
      </c>
      <c r="E25" s="293" t="s">
        <v>359</v>
      </c>
      <c r="F25" s="293" t="s">
        <v>353</v>
      </c>
      <c r="G25" s="294">
        <f>'0503117 Отчет об исп'!P51+'0503117 Отчет об исп'!P52</f>
        <v>2439900</v>
      </c>
    </row>
    <row r="26" spans="1:11" ht="35.25" customHeight="1" x14ac:dyDescent="0.2">
      <c r="A26" s="96" t="s">
        <v>360</v>
      </c>
      <c r="B26" s="292" t="s">
        <v>344</v>
      </c>
      <c r="C26" s="293" t="s">
        <v>276</v>
      </c>
      <c r="D26" s="293" t="s">
        <v>283</v>
      </c>
      <c r="E26" s="293" t="s">
        <v>359</v>
      </c>
      <c r="F26" s="293" t="s">
        <v>90</v>
      </c>
      <c r="G26" s="294">
        <f>SUM('0503117 Отчет об исп'!P53:R53,'0503117 Отчет об исп'!P55:R55)</f>
        <v>1532000</v>
      </c>
    </row>
    <row r="27" spans="1:11" s="100" customFormat="1" ht="18" customHeight="1" x14ac:dyDescent="0.2">
      <c r="A27" s="96" t="s">
        <v>361</v>
      </c>
      <c r="B27" s="292" t="s">
        <v>344</v>
      </c>
      <c r="C27" s="293" t="s">
        <v>276</v>
      </c>
      <c r="D27" s="293" t="s">
        <v>283</v>
      </c>
      <c r="E27" s="293" t="s">
        <v>359</v>
      </c>
      <c r="F27" s="293" t="s">
        <v>158</v>
      </c>
      <c r="G27" s="294">
        <f>'0503117 Отчет об исп'!P56</f>
        <v>48700</v>
      </c>
      <c r="H27" s="73"/>
      <c r="I27" s="73"/>
    </row>
    <row r="28" spans="1:11" s="100" customFormat="1" ht="18" customHeight="1" x14ac:dyDescent="0.2">
      <c r="A28" s="96" t="s">
        <v>362</v>
      </c>
      <c r="B28" s="292" t="s">
        <v>344</v>
      </c>
      <c r="C28" s="293" t="s">
        <v>276</v>
      </c>
      <c r="D28" s="293" t="s">
        <v>283</v>
      </c>
      <c r="E28" s="293" t="s">
        <v>359</v>
      </c>
      <c r="F28" s="293" t="s">
        <v>363</v>
      </c>
      <c r="G28" s="294">
        <f>SUM('0503117 Отчет об исп'!P57:R59)</f>
        <v>166000</v>
      </c>
      <c r="H28" s="73"/>
      <c r="I28" s="73"/>
    </row>
    <row r="29" spans="1:11" s="100" customFormat="1" ht="33.75" customHeight="1" x14ac:dyDescent="0.2">
      <c r="A29" s="96" t="s">
        <v>364</v>
      </c>
      <c r="B29" s="292" t="s">
        <v>344</v>
      </c>
      <c r="C29" s="293" t="s">
        <v>276</v>
      </c>
      <c r="D29" s="293" t="s">
        <v>283</v>
      </c>
      <c r="E29" s="293" t="s">
        <v>365</v>
      </c>
      <c r="F29" s="293"/>
      <c r="G29" s="294">
        <f>G30</f>
        <v>0</v>
      </c>
      <c r="H29" s="73"/>
      <c r="I29" s="73"/>
    </row>
    <row r="30" spans="1:11" s="100" customFormat="1" ht="35.25" customHeight="1" x14ac:dyDescent="0.2">
      <c r="A30" s="96" t="s">
        <v>360</v>
      </c>
      <c r="B30" s="292" t="s">
        <v>344</v>
      </c>
      <c r="C30" s="293" t="s">
        <v>276</v>
      </c>
      <c r="D30" s="293" t="s">
        <v>283</v>
      </c>
      <c r="E30" s="293" t="s">
        <v>365</v>
      </c>
      <c r="F30" s="293" t="s">
        <v>366</v>
      </c>
      <c r="G30" s="294">
        <f>SUM('0503117 Отчет об исп'!P54:R54)</f>
        <v>0</v>
      </c>
      <c r="H30" s="73"/>
      <c r="I30" s="73"/>
    </row>
    <row r="31" spans="1:11" s="100" customFormat="1" ht="47.25" x14ac:dyDescent="0.2">
      <c r="A31" s="96" t="s">
        <v>367</v>
      </c>
      <c r="B31" s="292" t="s">
        <v>344</v>
      </c>
      <c r="C31" s="293" t="s">
        <v>276</v>
      </c>
      <c r="D31" s="293" t="s">
        <v>283</v>
      </c>
      <c r="E31" s="293" t="s">
        <v>368</v>
      </c>
      <c r="F31" s="293"/>
      <c r="G31" s="294">
        <f>G32</f>
        <v>3800</v>
      </c>
      <c r="H31" s="73"/>
      <c r="I31" s="73"/>
    </row>
    <row r="32" spans="1:11" s="100" customFormat="1" ht="47.25" x14ac:dyDescent="0.2">
      <c r="A32" s="96" t="s">
        <v>369</v>
      </c>
      <c r="B32" s="292" t="s">
        <v>344</v>
      </c>
      <c r="C32" s="293" t="s">
        <v>276</v>
      </c>
      <c r="D32" s="293" t="s">
        <v>283</v>
      </c>
      <c r="E32" s="293" t="s">
        <v>370</v>
      </c>
      <c r="F32" s="293"/>
      <c r="G32" s="294">
        <f>G33</f>
        <v>3800</v>
      </c>
      <c r="H32" s="73"/>
      <c r="I32" s="73"/>
    </row>
    <row r="33" spans="1:11" ht="31.5" customHeight="1" x14ac:dyDescent="0.2">
      <c r="A33" s="96" t="s">
        <v>360</v>
      </c>
      <c r="B33" s="292" t="s">
        <v>344</v>
      </c>
      <c r="C33" s="293" t="s">
        <v>276</v>
      </c>
      <c r="D33" s="293" t="s">
        <v>283</v>
      </c>
      <c r="E33" s="293" t="s">
        <v>370</v>
      </c>
      <c r="F33" s="293" t="s">
        <v>90</v>
      </c>
      <c r="G33" s="294">
        <v>3800</v>
      </c>
    </row>
    <row r="34" spans="1:11" s="100" customFormat="1" ht="63" x14ac:dyDescent="0.2">
      <c r="A34" s="101" t="s">
        <v>319</v>
      </c>
      <c r="B34" s="295" t="s">
        <v>344</v>
      </c>
      <c r="C34" s="296" t="s">
        <v>276</v>
      </c>
      <c r="D34" s="296" t="s">
        <v>318</v>
      </c>
      <c r="E34" s="296"/>
      <c r="F34" s="296"/>
      <c r="G34" s="298">
        <f>G35</f>
        <v>63000</v>
      </c>
      <c r="H34" s="73"/>
      <c r="I34" s="73"/>
      <c r="K34" s="224"/>
    </row>
    <row r="35" spans="1:11" s="100" customFormat="1" ht="31.5" x14ac:dyDescent="0.2">
      <c r="A35" s="96" t="s">
        <v>371</v>
      </c>
      <c r="B35" s="292" t="s">
        <v>344</v>
      </c>
      <c r="C35" s="293" t="s">
        <v>276</v>
      </c>
      <c r="D35" s="293" t="s">
        <v>318</v>
      </c>
      <c r="E35" s="293" t="s">
        <v>372</v>
      </c>
      <c r="F35" s="293"/>
      <c r="G35" s="294">
        <f>G36</f>
        <v>63000</v>
      </c>
      <c r="H35" s="73"/>
      <c r="I35" s="73"/>
    </row>
    <row r="36" spans="1:11" s="100" customFormat="1" ht="15.75" x14ac:dyDescent="0.2">
      <c r="A36" s="96" t="s">
        <v>373</v>
      </c>
      <c r="B36" s="292" t="s">
        <v>344</v>
      </c>
      <c r="C36" s="293" t="s">
        <v>276</v>
      </c>
      <c r="D36" s="293" t="s">
        <v>318</v>
      </c>
      <c r="E36" s="293" t="s">
        <v>374</v>
      </c>
      <c r="F36" s="293"/>
      <c r="G36" s="294">
        <f>G37</f>
        <v>63000</v>
      </c>
      <c r="H36" s="73"/>
      <c r="I36" s="73"/>
    </row>
    <row r="37" spans="1:11" s="100" customFormat="1" ht="31.5" x14ac:dyDescent="0.2">
      <c r="A37" s="96" t="s">
        <v>358</v>
      </c>
      <c r="B37" s="292" t="s">
        <v>344</v>
      </c>
      <c r="C37" s="293" t="s">
        <v>276</v>
      </c>
      <c r="D37" s="293" t="s">
        <v>318</v>
      </c>
      <c r="E37" s="293" t="s">
        <v>375</v>
      </c>
      <c r="F37" s="293"/>
      <c r="G37" s="294">
        <f>G38</f>
        <v>63000</v>
      </c>
      <c r="H37" s="73"/>
      <c r="I37" s="73"/>
    </row>
    <row r="38" spans="1:11" s="100" customFormat="1" ht="15.75" x14ac:dyDescent="0.2">
      <c r="A38" s="96" t="s">
        <v>361</v>
      </c>
      <c r="B38" s="292" t="s">
        <v>344</v>
      </c>
      <c r="C38" s="293" t="s">
        <v>276</v>
      </c>
      <c r="D38" s="293" t="s">
        <v>318</v>
      </c>
      <c r="E38" s="293" t="s">
        <v>375</v>
      </c>
      <c r="F38" s="293" t="s">
        <v>158</v>
      </c>
      <c r="G38" s="294">
        <f>'0503117 Отчет об исп'!P61</f>
        <v>63000</v>
      </c>
      <c r="H38" s="73"/>
      <c r="I38" s="73"/>
    </row>
    <row r="39" spans="1:11" s="100" customFormat="1" ht="1.5" customHeight="1" x14ac:dyDescent="0.2">
      <c r="A39" s="101" t="s">
        <v>376</v>
      </c>
      <c r="B39" s="295" t="s">
        <v>344</v>
      </c>
      <c r="C39" s="296" t="s">
        <v>276</v>
      </c>
      <c r="D39" s="296" t="s">
        <v>295</v>
      </c>
      <c r="E39" s="296"/>
      <c r="F39" s="296"/>
      <c r="G39" s="298">
        <f>G40</f>
        <v>0</v>
      </c>
      <c r="H39" s="73"/>
      <c r="I39" s="73"/>
    </row>
    <row r="40" spans="1:11" s="100" customFormat="1" ht="31.5" hidden="1" x14ac:dyDescent="0.2">
      <c r="A40" s="96" t="s">
        <v>354</v>
      </c>
      <c r="B40" s="292" t="s">
        <v>344</v>
      </c>
      <c r="C40" s="293" t="s">
        <v>276</v>
      </c>
      <c r="D40" s="293" t="s">
        <v>295</v>
      </c>
      <c r="E40" s="293" t="s">
        <v>355</v>
      </c>
      <c r="F40" s="293"/>
      <c r="G40" s="299">
        <f>G41</f>
        <v>0</v>
      </c>
      <c r="H40" s="73"/>
      <c r="I40" s="73"/>
    </row>
    <row r="41" spans="1:11" s="100" customFormat="1" ht="31.5" hidden="1" x14ac:dyDescent="0.2">
      <c r="A41" s="96" t="s">
        <v>376</v>
      </c>
      <c r="B41" s="292" t="s">
        <v>344</v>
      </c>
      <c r="C41" s="293" t="s">
        <v>276</v>
      </c>
      <c r="D41" s="293" t="s">
        <v>295</v>
      </c>
      <c r="E41" s="293" t="s">
        <v>377</v>
      </c>
      <c r="F41" s="293"/>
      <c r="G41" s="299">
        <f>G42</f>
        <v>0</v>
      </c>
      <c r="H41" s="73"/>
      <c r="I41" s="73"/>
    </row>
    <row r="42" spans="1:11" s="100" customFormat="1" ht="31.5" hidden="1" x14ac:dyDescent="0.2">
      <c r="A42" s="96" t="s">
        <v>378</v>
      </c>
      <c r="B42" s="292" t="s">
        <v>344</v>
      </c>
      <c r="C42" s="293" t="s">
        <v>276</v>
      </c>
      <c r="D42" s="293" t="s">
        <v>295</v>
      </c>
      <c r="E42" s="293" t="s">
        <v>379</v>
      </c>
      <c r="F42" s="293"/>
      <c r="G42" s="299">
        <f>G43</f>
        <v>0</v>
      </c>
      <c r="H42" s="73"/>
      <c r="I42" s="73"/>
    </row>
    <row r="43" spans="1:11" s="100" customFormat="1" ht="15.75" hidden="1" x14ac:dyDescent="0.2">
      <c r="A43" s="96" t="s">
        <v>380</v>
      </c>
      <c r="B43" s="292" t="s">
        <v>344</v>
      </c>
      <c r="C43" s="293" t="s">
        <v>276</v>
      </c>
      <c r="D43" s="293" t="s">
        <v>295</v>
      </c>
      <c r="E43" s="293" t="s">
        <v>379</v>
      </c>
      <c r="F43" s="293" t="s">
        <v>363</v>
      </c>
      <c r="G43" s="299">
        <v>0</v>
      </c>
      <c r="H43" s="73"/>
      <c r="I43" s="73"/>
    </row>
    <row r="44" spans="1:11" s="100" customFormat="1" ht="15.75" x14ac:dyDescent="0.2">
      <c r="A44" s="101" t="s">
        <v>317</v>
      </c>
      <c r="B44" s="295" t="s">
        <v>381</v>
      </c>
      <c r="C44" s="296" t="s">
        <v>382</v>
      </c>
      <c r="D44" s="296" t="s">
        <v>289</v>
      </c>
      <c r="E44" s="296"/>
      <c r="F44" s="296"/>
      <c r="G44" s="297">
        <f>G45</f>
        <v>10000</v>
      </c>
      <c r="H44" s="73"/>
      <c r="I44" s="73"/>
      <c r="K44" s="224"/>
    </row>
    <row r="45" spans="1:11" s="100" customFormat="1" ht="31.5" x14ac:dyDescent="0.2">
      <c r="A45" s="96" t="s">
        <v>354</v>
      </c>
      <c r="B45" s="292" t="s">
        <v>344</v>
      </c>
      <c r="C45" s="293" t="s">
        <v>276</v>
      </c>
      <c r="D45" s="293" t="s">
        <v>289</v>
      </c>
      <c r="E45" s="293" t="s">
        <v>355</v>
      </c>
      <c r="F45" s="293"/>
      <c r="G45" s="294">
        <f>G46</f>
        <v>10000</v>
      </c>
      <c r="H45" s="73"/>
      <c r="I45" s="73"/>
    </row>
    <row r="46" spans="1:11" s="100" customFormat="1" ht="31.5" x14ac:dyDescent="0.2">
      <c r="A46" s="96" t="s">
        <v>383</v>
      </c>
      <c r="B46" s="292" t="s">
        <v>344</v>
      </c>
      <c r="C46" s="293" t="s">
        <v>276</v>
      </c>
      <c r="D46" s="293" t="s">
        <v>289</v>
      </c>
      <c r="E46" s="293" t="s">
        <v>384</v>
      </c>
      <c r="F46" s="293"/>
      <c r="G46" s="294">
        <f>G47</f>
        <v>10000</v>
      </c>
      <c r="H46" s="73"/>
      <c r="I46" s="73"/>
    </row>
    <row r="47" spans="1:11" s="100" customFormat="1" ht="31.5" x14ac:dyDescent="0.2">
      <c r="A47" s="96" t="s">
        <v>385</v>
      </c>
      <c r="B47" s="292" t="s">
        <v>344</v>
      </c>
      <c r="C47" s="293" t="s">
        <v>276</v>
      </c>
      <c r="D47" s="293" t="s">
        <v>289</v>
      </c>
      <c r="E47" s="293" t="s">
        <v>386</v>
      </c>
      <c r="F47" s="293"/>
      <c r="G47" s="294">
        <f>G48</f>
        <v>10000</v>
      </c>
      <c r="H47" s="73"/>
      <c r="I47" s="73"/>
    </row>
    <row r="48" spans="1:11" s="100" customFormat="1" ht="15.75" x14ac:dyDescent="0.2">
      <c r="A48" s="96" t="s">
        <v>380</v>
      </c>
      <c r="B48" s="292" t="s">
        <v>344</v>
      </c>
      <c r="C48" s="293" t="s">
        <v>276</v>
      </c>
      <c r="D48" s="293" t="s">
        <v>289</v>
      </c>
      <c r="E48" s="293" t="s">
        <v>386</v>
      </c>
      <c r="F48" s="293" t="s">
        <v>363</v>
      </c>
      <c r="G48" s="294">
        <f>'0503117 Отчет об исп'!P63</f>
        <v>10000</v>
      </c>
      <c r="H48" s="73"/>
      <c r="I48" s="73"/>
    </row>
    <row r="49" spans="1:11" s="106" customFormat="1" ht="15.75" x14ac:dyDescent="0.2">
      <c r="A49" s="101" t="s">
        <v>387</v>
      </c>
      <c r="B49" s="295" t="s">
        <v>344</v>
      </c>
      <c r="C49" s="296" t="s">
        <v>276</v>
      </c>
      <c r="D49" s="296" t="s">
        <v>277</v>
      </c>
      <c r="E49" s="296"/>
      <c r="F49" s="296"/>
      <c r="G49" s="297">
        <f>G50+G56+G62</f>
        <v>7749600</v>
      </c>
      <c r="H49" s="105"/>
      <c r="I49" s="287"/>
      <c r="K49" s="226"/>
    </row>
    <row r="50" spans="1:11" s="100" customFormat="1" ht="31.5" x14ac:dyDescent="0.2">
      <c r="A50" s="96" t="s">
        <v>354</v>
      </c>
      <c r="B50" s="292" t="s">
        <v>344</v>
      </c>
      <c r="C50" s="293" t="s">
        <v>276</v>
      </c>
      <c r="D50" s="293" t="s">
        <v>277</v>
      </c>
      <c r="E50" s="293" t="s">
        <v>355</v>
      </c>
      <c r="F50" s="293"/>
      <c r="G50" s="294">
        <f>G51</f>
        <v>7749600</v>
      </c>
      <c r="H50" s="73"/>
      <c r="I50" s="73"/>
    </row>
    <row r="51" spans="1:11" s="100" customFormat="1" ht="15.75" x14ac:dyDescent="0.2">
      <c r="A51" s="96" t="s">
        <v>388</v>
      </c>
      <c r="B51" s="292" t="s">
        <v>344</v>
      </c>
      <c r="C51" s="293" t="s">
        <v>276</v>
      </c>
      <c r="D51" s="293" t="s">
        <v>277</v>
      </c>
      <c r="E51" s="293" t="s">
        <v>389</v>
      </c>
      <c r="F51" s="293"/>
      <c r="G51" s="294">
        <f>G52</f>
        <v>7749600</v>
      </c>
      <c r="H51" s="73"/>
      <c r="I51" s="73"/>
    </row>
    <row r="52" spans="1:11" s="100" customFormat="1" ht="31.5" x14ac:dyDescent="0.2">
      <c r="A52" s="96" t="s">
        <v>390</v>
      </c>
      <c r="B52" s="292" t="s">
        <v>344</v>
      </c>
      <c r="C52" s="293" t="s">
        <v>276</v>
      </c>
      <c r="D52" s="293" t="s">
        <v>277</v>
      </c>
      <c r="E52" s="293" t="s">
        <v>391</v>
      </c>
      <c r="F52" s="293"/>
      <c r="G52" s="294">
        <f>G53+G54+G55</f>
        <v>7749600</v>
      </c>
      <c r="H52" s="73"/>
      <c r="I52" s="73"/>
    </row>
    <row r="53" spans="1:11" ht="94.5" x14ac:dyDescent="0.2">
      <c r="A53" s="96" t="s">
        <v>352</v>
      </c>
      <c r="B53" s="292" t="s">
        <v>344</v>
      </c>
      <c r="C53" s="293" t="s">
        <v>276</v>
      </c>
      <c r="D53" s="293" t="s">
        <v>277</v>
      </c>
      <c r="E53" s="293" t="s">
        <v>391</v>
      </c>
      <c r="F53" s="293" t="s">
        <v>353</v>
      </c>
      <c r="G53" s="294">
        <f>SUM('0503117 Отчет об исп'!P65:R66)</f>
        <v>6118700</v>
      </c>
    </row>
    <row r="54" spans="1:11" ht="31.5" x14ac:dyDescent="0.2">
      <c r="A54" s="96" t="s">
        <v>360</v>
      </c>
      <c r="B54" s="97" t="s">
        <v>344</v>
      </c>
      <c r="C54" s="98" t="s">
        <v>276</v>
      </c>
      <c r="D54" s="98" t="s">
        <v>277</v>
      </c>
      <c r="E54" s="98" t="s">
        <v>391</v>
      </c>
      <c r="F54" s="98" t="s">
        <v>90</v>
      </c>
      <c r="G54" s="99">
        <v>1602000</v>
      </c>
    </row>
    <row r="55" spans="1:11" s="100" customFormat="1" ht="15.75" x14ac:dyDescent="0.2">
      <c r="A55" s="96" t="s">
        <v>380</v>
      </c>
      <c r="B55" s="97" t="s">
        <v>344</v>
      </c>
      <c r="C55" s="98" t="s">
        <v>276</v>
      </c>
      <c r="D55" s="98" t="s">
        <v>277</v>
      </c>
      <c r="E55" s="98" t="s">
        <v>391</v>
      </c>
      <c r="F55" s="98" t="s">
        <v>363</v>
      </c>
      <c r="G55" s="99">
        <f>'0503117 Отчет об исп'!P69+'0503117 Отчет об исп'!P70+'0503117 Отчет об исп'!P71</f>
        <v>28900</v>
      </c>
      <c r="H55" s="73"/>
      <c r="I55" s="73"/>
    </row>
    <row r="56" spans="1:11" s="100" customFormat="1" ht="0.75" customHeight="1" thickBot="1" x14ac:dyDescent="0.25">
      <c r="A56" s="96" t="s">
        <v>392</v>
      </c>
      <c r="B56" s="97" t="s">
        <v>344</v>
      </c>
      <c r="C56" s="98" t="s">
        <v>276</v>
      </c>
      <c r="D56" s="98" t="s">
        <v>277</v>
      </c>
      <c r="E56" s="98" t="s">
        <v>393</v>
      </c>
      <c r="F56" s="98"/>
      <c r="G56" s="99">
        <f>G57</f>
        <v>0</v>
      </c>
      <c r="H56" s="73"/>
      <c r="I56" s="73"/>
    </row>
    <row r="57" spans="1:11" s="100" customFormat="1" ht="32.25" hidden="1" thickBot="1" x14ac:dyDescent="0.25">
      <c r="A57" s="96" t="s">
        <v>394</v>
      </c>
      <c r="B57" s="97" t="s">
        <v>344</v>
      </c>
      <c r="C57" s="98" t="s">
        <v>276</v>
      </c>
      <c r="D57" s="98" t="s">
        <v>277</v>
      </c>
      <c r="E57" s="98" t="s">
        <v>395</v>
      </c>
      <c r="F57" s="98"/>
      <c r="G57" s="99">
        <f>G58</f>
        <v>0</v>
      </c>
      <c r="H57" s="73"/>
      <c r="I57" s="73"/>
    </row>
    <row r="58" spans="1:11" s="100" customFormat="1" ht="79.5" hidden="1" thickBot="1" x14ac:dyDescent="0.25">
      <c r="A58" s="96" t="s">
        <v>396</v>
      </c>
      <c r="B58" s="97" t="s">
        <v>344</v>
      </c>
      <c r="C58" s="98" t="s">
        <v>276</v>
      </c>
      <c r="D58" s="98" t="s">
        <v>277</v>
      </c>
      <c r="E58" s="98" t="s">
        <v>397</v>
      </c>
      <c r="F58" s="98"/>
      <c r="G58" s="99">
        <f>G59+G60</f>
        <v>0</v>
      </c>
      <c r="H58" s="73"/>
      <c r="I58" s="73"/>
      <c r="K58" s="100" t="s">
        <v>398</v>
      </c>
    </row>
    <row r="59" spans="1:11" ht="32.25" hidden="1" thickBot="1" x14ac:dyDescent="0.25">
      <c r="A59" s="96" t="s">
        <v>360</v>
      </c>
      <c r="B59" s="97" t="s">
        <v>344</v>
      </c>
      <c r="C59" s="98" t="s">
        <v>276</v>
      </c>
      <c r="D59" s="98" t="s">
        <v>277</v>
      </c>
      <c r="E59" s="98" t="s">
        <v>397</v>
      </c>
      <c r="F59" s="98" t="s">
        <v>90</v>
      </c>
      <c r="G59" s="99">
        <f>'0503117 Отчет об исп'!P72</f>
        <v>0</v>
      </c>
    </row>
    <row r="60" spans="1:11" s="100" customFormat="1" ht="16.5" hidden="1" thickBot="1" x14ac:dyDescent="0.25">
      <c r="A60" s="109"/>
      <c r="B60" s="110"/>
      <c r="C60" s="111"/>
      <c r="D60" s="111"/>
      <c r="E60" s="111"/>
      <c r="F60" s="111"/>
      <c r="G60" s="112"/>
      <c r="H60" s="73"/>
      <c r="I60" s="73"/>
    </row>
    <row r="61" spans="1:11" s="100" customFormat="1" ht="32.25" hidden="1" thickBot="1" x14ac:dyDescent="0.3">
      <c r="A61" s="113" t="s">
        <v>364</v>
      </c>
      <c r="B61" s="114" t="s">
        <v>344</v>
      </c>
      <c r="C61" s="114" t="s">
        <v>276</v>
      </c>
      <c r="D61" s="114" t="s">
        <v>277</v>
      </c>
      <c r="E61" s="114" t="s">
        <v>399</v>
      </c>
      <c r="F61" s="114"/>
      <c r="G61" s="115">
        <f>G62</f>
        <v>0</v>
      </c>
      <c r="H61" s="73"/>
      <c r="I61" s="73"/>
    </row>
    <row r="62" spans="1:11" s="100" customFormat="1" ht="32.25" hidden="1" thickBot="1" x14ac:dyDescent="0.25">
      <c r="A62" s="116" t="s">
        <v>360</v>
      </c>
      <c r="B62" s="117" t="s">
        <v>344</v>
      </c>
      <c r="C62" s="118" t="s">
        <v>276</v>
      </c>
      <c r="D62" s="118" t="s">
        <v>277</v>
      </c>
      <c r="E62" s="118" t="s">
        <v>399</v>
      </c>
      <c r="F62" s="118" t="s">
        <v>90</v>
      </c>
      <c r="G62" s="119">
        <f>'0503117 Отчет об исп'!P73</f>
        <v>0</v>
      </c>
      <c r="H62" s="73"/>
      <c r="I62" s="223"/>
    </row>
    <row r="63" spans="1:11" s="125" customFormat="1" ht="16.5" thickBot="1" x14ac:dyDescent="0.25">
      <c r="A63" s="120" t="s">
        <v>400</v>
      </c>
      <c r="B63" s="330" t="s">
        <v>344</v>
      </c>
      <c r="C63" s="331" t="s">
        <v>299</v>
      </c>
      <c r="D63" s="331"/>
      <c r="E63" s="331"/>
      <c r="F63" s="331"/>
      <c r="G63" s="332">
        <f>G68+G69</f>
        <v>246000</v>
      </c>
      <c r="H63" s="124"/>
      <c r="I63" s="124"/>
    </row>
    <row r="64" spans="1:11" s="106" customFormat="1" ht="31.5" x14ac:dyDescent="0.2">
      <c r="A64" s="101" t="s">
        <v>314</v>
      </c>
      <c r="B64" s="126" t="s">
        <v>344</v>
      </c>
      <c r="C64" s="127" t="s">
        <v>299</v>
      </c>
      <c r="D64" s="127" t="s">
        <v>286</v>
      </c>
      <c r="E64" s="127"/>
      <c r="F64" s="127"/>
      <c r="G64" s="128">
        <f>G65</f>
        <v>246000</v>
      </c>
      <c r="H64" s="105"/>
      <c r="I64" s="105"/>
      <c r="K64" s="226"/>
    </row>
    <row r="65" spans="1:13" s="100" customFormat="1" ht="31.5" x14ac:dyDescent="0.25">
      <c r="A65" s="129" t="s">
        <v>401</v>
      </c>
      <c r="B65" s="97" t="s">
        <v>344</v>
      </c>
      <c r="C65" s="98" t="s">
        <v>299</v>
      </c>
      <c r="D65" s="98" t="s">
        <v>286</v>
      </c>
      <c r="E65" s="98" t="s">
        <v>402</v>
      </c>
      <c r="F65" s="98"/>
      <c r="G65" s="99">
        <f>G66</f>
        <v>246000</v>
      </c>
      <c r="H65" s="73"/>
      <c r="I65" s="73"/>
    </row>
    <row r="66" spans="1:13" s="100" customFormat="1" ht="31.5" x14ac:dyDescent="0.2">
      <c r="A66" s="96" t="s">
        <v>403</v>
      </c>
      <c r="B66" s="97" t="s">
        <v>344</v>
      </c>
      <c r="C66" s="98" t="s">
        <v>299</v>
      </c>
      <c r="D66" s="98" t="s">
        <v>286</v>
      </c>
      <c r="E66" s="98" t="s">
        <v>404</v>
      </c>
      <c r="F66" s="98"/>
      <c r="G66" s="99">
        <f>G67</f>
        <v>246000</v>
      </c>
      <c r="H66" s="73"/>
      <c r="I66" s="73"/>
    </row>
    <row r="67" spans="1:13" s="100" customFormat="1" ht="47.25" x14ac:dyDescent="0.2">
      <c r="A67" s="96" t="s">
        <v>405</v>
      </c>
      <c r="B67" s="97" t="s">
        <v>344</v>
      </c>
      <c r="C67" s="98" t="s">
        <v>299</v>
      </c>
      <c r="D67" s="98" t="s">
        <v>286</v>
      </c>
      <c r="E67" s="98" t="s">
        <v>406</v>
      </c>
      <c r="F67" s="98"/>
      <c r="G67" s="99">
        <f>G68+G69</f>
        <v>246000</v>
      </c>
      <c r="H67" s="73"/>
      <c r="I67" s="130"/>
      <c r="J67" s="131"/>
      <c r="K67" s="131"/>
      <c r="L67" s="131"/>
      <c r="M67" s="131"/>
    </row>
    <row r="68" spans="1:13" ht="94.5" x14ac:dyDescent="0.2">
      <c r="A68" s="96" t="s">
        <v>352</v>
      </c>
      <c r="B68" s="97" t="s">
        <v>344</v>
      </c>
      <c r="C68" s="98" t="s">
        <v>299</v>
      </c>
      <c r="D68" s="98" t="s">
        <v>286</v>
      </c>
      <c r="E68" s="98" t="s">
        <v>406</v>
      </c>
      <c r="F68" s="98" t="s">
        <v>353</v>
      </c>
      <c r="G68" s="99">
        <f>SUM('0503117 Отчет об исп'!P74:R75)</f>
        <v>245000</v>
      </c>
      <c r="I68" s="132"/>
      <c r="J68" s="133"/>
      <c r="K68" s="133"/>
      <c r="L68" s="133"/>
      <c r="M68" s="134"/>
    </row>
    <row r="69" spans="1:13" ht="16.5" thickBot="1" x14ac:dyDescent="0.25">
      <c r="A69" s="96"/>
      <c r="B69" s="97" t="s">
        <v>344</v>
      </c>
      <c r="C69" s="98" t="s">
        <v>299</v>
      </c>
      <c r="D69" s="98" t="s">
        <v>286</v>
      </c>
      <c r="E69" s="98" t="s">
        <v>406</v>
      </c>
      <c r="F69" s="98" t="s">
        <v>90</v>
      </c>
      <c r="G69" s="99">
        <f>'0503117 Отчет об исп'!P76</f>
        <v>1000</v>
      </c>
      <c r="I69" s="132"/>
      <c r="J69" s="133"/>
      <c r="K69" s="133"/>
      <c r="L69" s="133"/>
      <c r="M69" s="134"/>
    </row>
    <row r="70" spans="1:13" s="125" customFormat="1" ht="32.25" thickBot="1" x14ac:dyDescent="0.25">
      <c r="A70" s="120" t="s">
        <v>407</v>
      </c>
      <c r="B70" s="121" t="s">
        <v>344</v>
      </c>
      <c r="C70" s="122" t="s">
        <v>286</v>
      </c>
      <c r="D70" s="122" t="s">
        <v>279</v>
      </c>
      <c r="E70" s="122"/>
      <c r="F70" s="122"/>
      <c r="G70" s="135">
        <v>185000</v>
      </c>
      <c r="H70" s="124"/>
      <c r="I70" s="124"/>
    </row>
    <row r="71" spans="1:13" ht="15.75" hidden="1" x14ac:dyDescent="0.2">
      <c r="A71" s="136"/>
      <c r="B71" s="137"/>
      <c r="C71" s="138"/>
      <c r="D71" s="138"/>
      <c r="E71" s="138"/>
      <c r="F71" s="138"/>
      <c r="G71" s="139"/>
    </row>
    <row r="72" spans="1:13" ht="15.75" hidden="1" x14ac:dyDescent="0.2">
      <c r="A72" s="136"/>
      <c r="B72" s="137"/>
      <c r="C72" s="138"/>
      <c r="D72" s="138"/>
      <c r="E72" s="138"/>
      <c r="F72" s="138"/>
      <c r="G72" s="139"/>
    </row>
    <row r="73" spans="1:13" ht="15.75" hidden="1" x14ac:dyDescent="0.2">
      <c r="A73" s="136"/>
      <c r="B73" s="137"/>
      <c r="C73" s="138"/>
      <c r="D73" s="138"/>
      <c r="E73" s="138"/>
      <c r="F73" s="138"/>
      <c r="G73" s="139"/>
    </row>
    <row r="74" spans="1:13" ht="15.75" hidden="1" x14ac:dyDescent="0.2">
      <c r="A74" s="136"/>
      <c r="B74" s="137"/>
      <c r="C74" s="138"/>
      <c r="D74" s="138"/>
      <c r="E74" s="138"/>
      <c r="F74" s="138"/>
      <c r="G74" s="139"/>
    </row>
    <row r="75" spans="1:13" ht="15.75" hidden="1" x14ac:dyDescent="0.2">
      <c r="A75" s="136"/>
      <c r="B75" s="137"/>
      <c r="C75" s="138"/>
      <c r="D75" s="138"/>
      <c r="E75" s="138"/>
      <c r="F75" s="138"/>
      <c r="G75" s="139"/>
    </row>
    <row r="76" spans="1:13" ht="15.75" hidden="1" x14ac:dyDescent="0.2">
      <c r="A76" s="136"/>
      <c r="B76" s="137"/>
      <c r="C76" s="138"/>
      <c r="D76" s="138"/>
      <c r="E76" s="138"/>
      <c r="F76" s="138"/>
      <c r="G76" s="139"/>
    </row>
    <row r="77" spans="1:13" ht="15.75" hidden="1" x14ac:dyDescent="0.2">
      <c r="A77" s="136"/>
      <c r="B77" s="137"/>
      <c r="C77" s="138"/>
      <c r="D77" s="138"/>
      <c r="E77" s="138"/>
      <c r="F77" s="138"/>
      <c r="G77" s="139"/>
    </row>
    <row r="78" spans="1:13" ht="15.75" hidden="1" x14ac:dyDescent="0.2">
      <c r="A78" s="136"/>
      <c r="B78" s="137"/>
      <c r="C78" s="138"/>
      <c r="D78" s="138"/>
      <c r="E78" s="138"/>
      <c r="F78" s="138"/>
      <c r="G78" s="139"/>
    </row>
    <row r="79" spans="1:13" ht="15.75" hidden="1" x14ac:dyDescent="0.2">
      <c r="A79" s="136"/>
      <c r="B79" s="140"/>
      <c r="C79" s="141"/>
      <c r="D79" s="141"/>
      <c r="E79" s="141"/>
      <c r="F79" s="141"/>
      <c r="G79" s="142"/>
    </row>
    <row r="80" spans="1:13" ht="15.75" hidden="1" x14ac:dyDescent="0.2">
      <c r="A80" s="136"/>
      <c r="B80" s="137"/>
      <c r="C80" s="138"/>
      <c r="D80" s="138"/>
      <c r="E80" s="138"/>
      <c r="F80" s="138"/>
      <c r="G80" s="142"/>
    </row>
    <row r="81" spans="1:11" ht="15.75" hidden="1" x14ac:dyDescent="0.2">
      <c r="A81" s="136"/>
      <c r="B81" s="137"/>
      <c r="C81" s="138"/>
      <c r="D81" s="138"/>
      <c r="E81" s="138"/>
      <c r="F81" s="138"/>
      <c r="G81" s="142"/>
    </row>
    <row r="82" spans="1:11" s="106" customFormat="1" ht="15.75" x14ac:dyDescent="0.2">
      <c r="A82" s="101" t="s">
        <v>408</v>
      </c>
      <c r="B82" s="102" t="s">
        <v>344</v>
      </c>
      <c r="C82" s="103" t="s">
        <v>286</v>
      </c>
      <c r="D82" s="103" t="s">
        <v>280</v>
      </c>
      <c r="E82" s="103"/>
      <c r="F82" s="103"/>
      <c r="G82" s="107">
        <v>170000</v>
      </c>
      <c r="H82" s="105"/>
      <c r="I82" s="105"/>
      <c r="K82" s="226"/>
    </row>
    <row r="83" spans="1:11" s="106" customFormat="1" ht="15.75" x14ac:dyDescent="0.2">
      <c r="A83" s="96" t="s">
        <v>408</v>
      </c>
      <c r="B83" s="143" t="s">
        <v>344</v>
      </c>
      <c r="C83" s="144" t="s">
        <v>286</v>
      </c>
      <c r="D83" s="144" t="s">
        <v>280</v>
      </c>
      <c r="E83" s="144" t="s">
        <v>409</v>
      </c>
      <c r="F83" s="144"/>
      <c r="G83" s="108"/>
      <c r="H83" s="105"/>
      <c r="I83" s="287"/>
    </row>
    <row r="84" spans="1:11" s="106" customFormat="1" ht="31.5" x14ac:dyDescent="0.2">
      <c r="A84" s="96" t="s">
        <v>311</v>
      </c>
      <c r="B84" s="143" t="s">
        <v>344</v>
      </c>
      <c r="C84" s="144" t="s">
        <v>286</v>
      </c>
      <c r="D84" s="144" t="s">
        <v>280</v>
      </c>
      <c r="E84" s="144" t="s">
        <v>410</v>
      </c>
      <c r="F84" s="144"/>
      <c r="G84" s="108">
        <v>5000</v>
      </c>
      <c r="H84" s="105"/>
      <c r="I84" s="105"/>
    </row>
    <row r="85" spans="1:11" s="106" customFormat="1" ht="47.25" x14ac:dyDescent="0.2">
      <c r="A85" s="96" t="s">
        <v>411</v>
      </c>
      <c r="B85" s="143" t="s">
        <v>344</v>
      </c>
      <c r="C85" s="144" t="s">
        <v>286</v>
      </c>
      <c r="D85" s="144" t="s">
        <v>280</v>
      </c>
      <c r="E85" s="144" t="s">
        <v>412</v>
      </c>
      <c r="F85" s="144"/>
      <c r="G85" s="108">
        <v>5000</v>
      </c>
      <c r="H85" s="105"/>
      <c r="I85" s="105"/>
    </row>
    <row r="86" spans="1:11" ht="31.5" x14ac:dyDescent="0.2">
      <c r="A86" s="96" t="s">
        <v>360</v>
      </c>
      <c r="B86" s="97" t="s">
        <v>344</v>
      </c>
      <c r="C86" s="98" t="s">
        <v>286</v>
      </c>
      <c r="D86" s="98" t="s">
        <v>280</v>
      </c>
      <c r="E86" s="98" t="s">
        <v>412</v>
      </c>
      <c r="F86" s="98" t="s">
        <v>90</v>
      </c>
      <c r="G86" s="99">
        <f>'0503117 Отчет об исп'!P80</f>
        <v>5000</v>
      </c>
    </row>
    <row r="87" spans="1:11" s="100" customFormat="1" ht="15.75" x14ac:dyDescent="0.2">
      <c r="A87" s="96" t="s">
        <v>413</v>
      </c>
      <c r="B87" s="143" t="s">
        <v>344</v>
      </c>
      <c r="C87" s="144" t="s">
        <v>286</v>
      </c>
      <c r="D87" s="144" t="s">
        <v>280</v>
      </c>
      <c r="E87" s="144" t="s">
        <v>414</v>
      </c>
      <c r="F87" s="144"/>
      <c r="G87" s="99">
        <f>G88</f>
        <v>25000</v>
      </c>
      <c r="H87" s="73"/>
      <c r="I87" s="73"/>
    </row>
    <row r="88" spans="1:11" ht="22.5" customHeight="1" x14ac:dyDescent="0.2">
      <c r="A88" s="96" t="s">
        <v>415</v>
      </c>
      <c r="B88" s="137" t="s">
        <v>344</v>
      </c>
      <c r="C88" s="98" t="s">
        <v>286</v>
      </c>
      <c r="D88" s="98" t="s">
        <v>280</v>
      </c>
      <c r="E88" s="98" t="s">
        <v>416</v>
      </c>
      <c r="F88" s="138"/>
      <c r="G88" s="99">
        <v>25000</v>
      </c>
    </row>
    <row r="89" spans="1:11" ht="18.75" customHeight="1" x14ac:dyDescent="0.2">
      <c r="A89" s="96" t="s">
        <v>360</v>
      </c>
      <c r="B89" s="97" t="s">
        <v>344</v>
      </c>
      <c r="C89" s="111" t="s">
        <v>286</v>
      </c>
      <c r="D89" s="111" t="s">
        <v>280</v>
      </c>
      <c r="E89" s="98" t="s">
        <v>416</v>
      </c>
      <c r="F89" s="98" t="s">
        <v>90</v>
      </c>
      <c r="G89" s="112">
        <f>'0503117 Отчет об исп'!P81</f>
        <v>25000</v>
      </c>
    </row>
    <row r="90" spans="1:11" ht="18.75" customHeight="1" x14ac:dyDescent="0.2">
      <c r="A90" s="145" t="s">
        <v>417</v>
      </c>
      <c r="B90" s="146" t="s">
        <v>344</v>
      </c>
      <c r="C90" s="114" t="s">
        <v>286</v>
      </c>
      <c r="D90" s="114" t="s">
        <v>280</v>
      </c>
      <c r="E90" s="143" t="s">
        <v>418</v>
      </c>
      <c r="F90" s="147"/>
      <c r="G90" s="115">
        <f t="shared" ref="G90" si="0">G91</f>
        <v>0</v>
      </c>
    </row>
    <row r="91" spans="1:11" ht="18.75" customHeight="1" x14ac:dyDescent="0.2">
      <c r="A91" s="145" t="s">
        <v>360</v>
      </c>
      <c r="B91" s="146" t="s">
        <v>344</v>
      </c>
      <c r="C91" s="114" t="s">
        <v>286</v>
      </c>
      <c r="D91" s="114" t="s">
        <v>280</v>
      </c>
      <c r="E91" s="143" t="s">
        <v>671</v>
      </c>
      <c r="F91" s="147" t="s">
        <v>90</v>
      </c>
      <c r="G91" s="115">
        <v>0</v>
      </c>
    </row>
    <row r="92" spans="1:11" ht="30.75" customHeight="1" x14ac:dyDescent="0.2">
      <c r="A92" s="145" t="s">
        <v>417</v>
      </c>
      <c r="B92" s="146" t="s">
        <v>344</v>
      </c>
      <c r="C92" s="114" t="s">
        <v>286</v>
      </c>
      <c r="D92" s="114" t="s">
        <v>280</v>
      </c>
      <c r="E92" s="143" t="s">
        <v>678</v>
      </c>
      <c r="F92" s="147"/>
      <c r="G92" s="115">
        <v>140000</v>
      </c>
    </row>
    <row r="93" spans="1:11" ht="18.75" customHeight="1" thickBot="1" x14ac:dyDescent="0.25">
      <c r="A93" s="145" t="s">
        <v>360</v>
      </c>
      <c r="B93" s="143" t="s">
        <v>344</v>
      </c>
      <c r="C93" s="144" t="s">
        <v>286</v>
      </c>
      <c r="D93" s="144" t="s">
        <v>280</v>
      </c>
      <c r="E93" s="144" t="s">
        <v>679</v>
      </c>
      <c r="F93" s="147" t="s">
        <v>90</v>
      </c>
      <c r="G93" s="115">
        <f>'0503117 Отчет об исп'!P78</f>
        <v>0</v>
      </c>
    </row>
    <row r="94" spans="1:11" s="100" customFormat="1" ht="47.25" x14ac:dyDescent="0.2">
      <c r="A94" s="148" t="s">
        <v>309</v>
      </c>
      <c r="B94" s="149" t="s">
        <v>344</v>
      </c>
      <c r="C94" s="150" t="s">
        <v>286</v>
      </c>
      <c r="D94" s="150" t="s">
        <v>308</v>
      </c>
      <c r="E94" s="151"/>
      <c r="F94" s="151"/>
      <c r="G94" s="152">
        <f>G95</f>
        <v>15000</v>
      </c>
      <c r="H94" s="73"/>
      <c r="I94" s="73"/>
      <c r="K94" s="224"/>
    </row>
    <row r="95" spans="1:11" s="100" customFormat="1" ht="15.75" x14ac:dyDescent="0.2">
      <c r="A95" s="153" t="s">
        <v>408</v>
      </c>
      <c r="B95" s="117" t="s">
        <v>344</v>
      </c>
      <c r="C95" s="118" t="s">
        <v>286</v>
      </c>
      <c r="D95" s="118" t="s">
        <v>308</v>
      </c>
      <c r="E95" s="118" t="s">
        <v>409</v>
      </c>
      <c r="F95" s="118"/>
      <c r="G95" s="154">
        <f>G96</f>
        <v>15000</v>
      </c>
      <c r="H95" s="73"/>
      <c r="I95" s="73"/>
    </row>
    <row r="96" spans="1:11" s="100" customFormat="1" ht="15.75" x14ac:dyDescent="0.2">
      <c r="A96" s="155" t="s">
        <v>419</v>
      </c>
      <c r="B96" s="117" t="s">
        <v>344</v>
      </c>
      <c r="C96" s="118" t="s">
        <v>286</v>
      </c>
      <c r="D96" s="156" t="s">
        <v>308</v>
      </c>
      <c r="E96" s="157" t="s">
        <v>420</v>
      </c>
      <c r="F96" s="157"/>
      <c r="G96" s="158">
        <f>G97</f>
        <v>15000</v>
      </c>
      <c r="H96" s="73"/>
      <c r="I96" s="73"/>
    </row>
    <row r="97" spans="1:11" s="100" customFormat="1" ht="47.25" x14ac:dyDescent="0.2">
      <c r="A97" s="159" t="s">
        <v>421</v>
      </c>
      <c r="B97" s="114" t="s">
        <v>344</v>
      </c>
      <c r="C97" s="114" t="s">
        <v>286</v>
      </c>
      <c r="D97" s="114" t="s">
        <v>308</v>
      </c>
      <c r="E97" s="114" t="s">
        <v>422</v>
      </c>
      <c r="F97" s="114"/>
      <c r="G97" s="115">
        <f>G98</f>
        <v>15000</v>
      </c>
      <c r="H97" s="73"/>
      <c r="I97" s="73"/>
    </row>
    <row r="98" spans="1:11" ht="30.75" customHeight="1" thickBot="1" x14ac:dyDescent="0.25">
      <c r="A98" s="160" t="s">
        <v>360</v>
      </c>
      <c r="B98" s="161" t="s">
        <v>344</v>
      </c>
      <c r="C98" s="162" t="s">
        <v>286</v>
      </c>
      <c r="D98" s="162" t="s">
        <v>308</v>
      </c>
      <c r="E98" s="114" t="s">
        <v>422</v>
      </c>
      <c r="F98" s="162" t="s">
        <v>90</v>
      </c>
      <c r="G98" s="163">
        <f>'0503117 Отчет об исп'!P84</f>
        <v>15000</v>
      </c>
      <c r="K98" s="228"/>
    </row>
    <row r="99" spans="1:11" s="125" customFormat="1" ht="16.5" thickBot="1" x14ac:dyDescent="0.25">
      <c r="A99" s="164" t="s">
        <v>423</v>
      </c>
      <c r="B99" s="326" t="s">
        <v>344</v>
      </c>
      <c r="C99" s="327" t="s">
        <v>283</v>
      </c>
      <c r="D99" s="327" t="s">
        <v>279</v>
      </c>
      <c r="E99" s="327"/>
      <c r="F99" s="327"/>
      <c r="G99" s="328">
        <f>G106+G123</f>
        <v>7397760.4299999997</v>
      </c>
      <c r="H99" s="124"/>
      <c r="I99" s="288"/>
    </row>
    <row r="100" spans="1:11" s="106" customFormat="1" ht="15.75" hidden="1" customHeight="1" x14ac:dyDescent="0.2">
      <c r="A100" s="120"/>
      <c r="B100" s="167"/>
      <c r="C100" s="168"/>
      <c r="D100" s="168"/>
      <c r="E100" s="168"/>
      <c r="F100" s="168"/>
      <c r="G100" s="169"/>
      <c r="H100" s="105"/>
      <c r="I100" s="105"/>
    </row>
    <row r="101" spans="1:11" s="106" customFormat="1" ht="15.75" hidden="1" customHeight="1" x14ac:dyDescent="0.2">
      <c r="A101" s="136"/>
      <c r="B101" s="137"/>
      <c r="C101" s="138"/>
      <c r="D101" s="138"/>
      <c r="E101" s="138"/>
      <c r="F101" s="138"/>
      <c r="G101" s="142"/>
      <c r="H101" s="105"/>
      <c r="I101" s="105"/>
    </row>
    <row r="102" spans="1:11" s="106" customFormat="1" ht="15.75" hidden="1" customHeight="1" x14ac:dyDescent="0.2">
      <c r="A102" s="136"/>
      <c r="B102" s="137"/>
      <c r="C102" s="138"/>
      <c r="D102" s="138"/>
      <c r="E102" s="138"/>
      <c r="F102" s="138"/>
      <c r="G102" s="142"/>
      <c r="H102" s="105"/>
      <c r="I102" s="105"/>
    </row>
    <row r="103" spans="1:11" s="106" customFormat="1" ht="15.75" hidden="1" customHeight="1" x14ac:dyDescent="0.25">
      <c r="A103" s="170"/>
      <c r="B103" s="137"/>
      <c r="C103" s="138"/>
      <c r="D103" s="138"/>
      <c r="E103" s="138"/>
      <c r="F103" s="138"/>
      <c r="G103" s="142"/>
      <c r="H103" s="105"/>
      <c r="I103" s="105"/>
    </row>
    <row r="104" spans="1:11" s="106" customFormat="1" ht="16.5" hidden="1" customHeight="1" x14ac:dyDescent="0.2">
      <c r="A104" s="136"/>
      <c r="B104" s="137"/>
      <c r="C104" s="138"/>
      <c r="D104" s="138"/>
      <c r="E104" s="138"/>
      <c r="F104" s="138"/>
      <c r="G104" s="142"/>
      <c r="H104" s="105"/>
      <c r="I104" s="105"/>
    </row>
    <row r="105" spans="1:11" s="106" customFormat="1" ht="15.75" hidden="1" customHeight="1" x14ac:dyDescent="0.2">
      <c r="A105" s="136"/>
      <c r="B105" s="137"/>
      <c r="C105" s="138"/>
      <c r="D105" s="138"/>
      <c r="E105" s="138"/>
      <c r="F105" s="141"/>
      <c r="G105" s="142"/>
      <c r="H105" s="105"/>
      <c r="I105" s="105"/>
    </row>
    <row r="106" spans="1:11" s="106" customFormat="1" ht="15.75" x14ac:dyDescent="0.2">
      <c r="A106" s="101" t="s">
        <v>306</v>
      </c>
      <c r="B106" s="126" t="s">
        <v>344</v>
      </c>
      <c r="C106" s="127" t="s">
        <v>283</v>
      </c>
      <c r="D106" s="127" t="s">
        <v>305</v>
      </c>
      <c r="E106" s="127"/>
      <c r="F106" s="127"/>
      <c r="G106" s="171">
        <f>G107+G111+G116</f>
        <v>7387760.4299999997</v>
      </c>
      <c r="H106" s="105"/>
      <c r="I106" s="105"/>
      <c r="K106" s="226"/>
    </row>
    <row r="107" spans="1:11" s="106" customFormat="1" ht="31.5" x14ac:dyDescent="0.2">
      <c r="A107" s="96" t="s">
        <v>424</v>
      </c>
      <c r="B107" s="143" t="s">
        <v>344</v>
      </c>
      <c r="C107" s="144" t="s">
        <v>283</v>
      </c>
      <c r="D107" s="144" t="s">
        <v>305</v>
      </c>
      <c r="E107" s="144" t="s">
        <v>425</v>
      </c>
      <c r="F107" s="127"/>
      <c r="G107" s="172">
        <f>G108+G110</f>
        <v>0</v>
      </c>
      <c r="H107" s="105"/>
      <c r="I107" s="287"/>
    </row>
    <row r="108" spans="1:11" s="106" customFormat="1" ht="47.25" x14ac:dyDescent="0.2">
      <c r="A108" s="96" t="s">
        <v>426</v>
      </c>
      <c r="B108" s="143" t="s">
        <v>344</v>
      </c>
      <c r="C108" s="144" t="s">
        <v>283</v>
      </c>
      <c r="D108" s="144" t="s">
        <v>305</v>
      </c>
      <c r="E108" s="144" t="s">
        <v>427</v>
      </c>
      <c r="F108" s="144" t="s">
        <v>90</v>
      </c>
      <c r="G108" s="172">
        <f>'0503117 Отчет об исп'!P85</f>
        <v>0</v>
      </c>
      <c r="H108" s="105"/>
      <c r="I108" s="105"/>
    </row>
    <row r="109" spans="1:11" s="106" customFormat="1" ht="38.25" customHeight="1" x14ac:dyDescent="0.2">
      <c r="A109" s="96" t="s">
        <v>428</v>
      </c>
      <c r="B109" s="143" t="s">
        <v>344</v>
      </c>
      <c r="C109" s="144" t="s">
        <v>283</v>
      </c>
      <c r="D109" s="144" t="s">
        <v>305</v>
      </c>
      <c r="E109" s="144" t="s">
        <v>429</v>
      </c>
      <c r="F109" s="144"/>
      <c r="G109" s="172">
        <f>G110</f>
        <v>0</v>
      </c>
      <c r="H109" s="105"/>
      <c r="I109" s="105"/>
    </row>
    <row r="110" spans="1:11" s="106" customFormat="1" ht="31.5" customHeight="1" x14ac:dyDescent="0.2">
      <c r="A110" s="96" t="s">
        <v>360</v>
      </c>
      <c r="B110" s="143" t="s">
        <v>344</v>
      </c>
      <c r="C110" s="144" t="s">
        <v>283</v>
      </c>
      <c r="D110" s="144" t="s">
        <v>305</v>
      </c>
      <c r="E110" s="144" t="s">
        <v>429</v>
      </c>
      <c r="F110" s="144" t="s">
        <v>90</v>
      </c>
      <c r="G110" s="172">
        <f>'0503117 Отчет об исп'!P86</f>
        <v>0</v>
      </c>
      <c r="H110" s="105"/>
      <c r="I110" s="105"/>
    </row>
    <row r="111" spans="1:11" s="106" customFormat="1" ht="31.5" x14ac:dyDescent="0.2">
      <c r="A111" s="96" t="s">
        <v>430</v>
      </c>
      <c r="B111" s="143" t="s">
        <v>344</v>
      </c>
      <c r="C111" s="144" t="s">
        <v>283</v>
      </c>
      <c r="D111" s="144" t="s">
        <v>305</v>
      </c>
      <c r="E111" s="144" t="s">
        <v>431</v>
      </c>
      <c r="F111" s="144"/>
      <c r="G111" s="172">
        <f>G112</f>
        <v>1150000</v>
      </c>
      <c r="H111" s="105"/>
      <c r="I111" s="105"/>
    </row>
    <row r="112" spans="1:11" s="106" customFormat="1" ht="31.5" x14ac:dyDescent="0.2">
      <c r="A112" s="96" t="s">
        <v>432</v>
      </c>
      <c r="B112" s="143" t="s">
        <v>344</v>
      </c>
      <c r="C112" s="144" t="s">
        <v>283</v>
      </c>
      <c r="D112" s="144" t="s">
        <v>305</v>
      </c>
      <c r="E112" s="144" t="s">
        <v>433</v>
      </c>
      <c r="F112" s="144"/>
      <c r="G112" s="172">
        <f>G113</f>
        <v>1150000</v>
      </c>
      <c r="H112" s="105"/>
      <c r="I112" s="105"/>
    </row>
    <row r="113" spans="1:11" s="106" customFormat="1" ht="31.5" x14ac:dyDescent="0.2">
      <c r="A113" s="96" t="s">
        <v>434</v>
      </c>
      <c r="B113" s="143" t="s">
        <v>344</v>
      </c>
      <c r="C113" s="144" t="s">
        <v>283</v>
      </c>
      <c r="D113" s="144" t="s">
        <v>305</v>
      </c>
      <c r="E113" s="144" t="s">
        <v>435</v>
      </c>
      <c r="F113" s="144"/>
      <c r="G113" s="172">
        <f>G114</f>
        <v>1150000</v>
      </c>
      <c r="H113" s="105"/>
      <c r="I113" s="105"/>
    </row>
    <row r="114" spans="1:11" s="106" customFormat="1" ht="31.5" x14ac:dyDescent="0.2">
      <c r="A114" s="96" t="s">
        <v>436</v>
      </c>
      <c r="B114" s="143" t="s">
        <v>344</v>
      </c>
      <c r="C114" s="144" t="s">
        <v>283</v>
      </c>
      <c r="D114" s="144" t="s">
        <v>305</v>
      </c>
      <c r="E114" s="144" t="s">
        <v>437</v>
      </c>
      <c r="F114" s="144"/>
      <c r="G114" s="172">
        <f>G115</f>
        <v>1150000</v>
      </c>
      <c r="H114" s="105"/>
      <c r="I114" s="287"/>
    </row>
    <row r="115" spans="1:11" s="106" customFormat="1" ht="31.5" x14ac:dyDescent="0.2">
      <c r="A115" s="96" t="s">
        <v>360</v>
      </c>
      <c r="B115" s="143" t="s">
        <v>344</v>
      </c>
      <c r="C115" s="144" t="s">
        <v>283</v>
      </c>
      <c r="D115" s="144" t="s">
        <v>305</v>
      </c>
      <c r="E115" s="144" t="s">
        <v>437</v>
      </c>
      <c r="F115" s="144" t="s">
        <v>90</v>
      </c>
      <c r="G115" s="172">
        <f>SUM('0503117 Отчет об исп'!P87:R88)</f>
        <v>1150000</v>
      </c>
      <c r="H115" s="105"/>
      <c r="I115" s="105"/>
    </row>
    <row r="116" spans="1:11" s="106" customFormat="1" ht="31.5" x14ac:dyDescent="0.2">
      <c r="A116" s="96" t="s">
        <v>438</v>
      </c>
      <c r="B116" s="97" t="s">
        <v>344</v>
      </c>
      <c r="C116" s="98" t="s">
        <v>283</v>
      </c>
      <c r="D116" s="98" t="s">
        <v>305</v>
      </c>
      <c r="E116" s="98" t="s">
        <v>439</v>
      </c>
      <c r="F116" s="98"/>
      <c r="G116" s="172">
        <f>G118+G120</f>
        <v>6237760.4299999997</v>
      </c>
      <c r="H116" s="105"/>
      <c r="I116" s="105"/>
    </row>
    <row r="117" spans="1:11" s="106" customFormat="1" ht="35.25" customHeight="1" x14ac:dyDescent="0.25">
      <c r="A117" s="129" t="s">
        <v>440</v>
      </c>
      <c r="B117" s="143" t="s">
        <v>344</v>
      </c>
      <c r="C117" s="144" t="s">
        <v>283</v>
      </c>
      <c r="D117" s="144" t="s">
        <v>305</v>
      </c>
      <c r="E117" s="144" t="s">
        <v>441</v>
      </c>
      <c r="F117" s="144"/>
      <c r="G117" s="172">
        <f>G119</f>
        <v>0</v>
      </c>
      <c r="H117" s="105"/>
      <c r="I117" s="105"/>
    </row>
    <row r="118" spans="1:11" s="106" customFormat="1" ht="35.25" customHeight="1" x14ac:dyDescent="0.25">
      <c r="A118" s="129" t="s">
        <v>442</v>
      </c>
      <c r="B118" s="143" t="s">
        <v>344</v>
      </c>
      <c r="C118" s="144" t="s">
        <v>283</v>
      </c>
      <c r="D118" s="144" t="s">
        <v>305</v>
      </c>
      <c r="E118" s="144" t="s">
        <v>443</v>
      </c>
      <c r="F118" s="144" t="s">
        <v>90</v>
      </c>
      <c r="G118" s="172">
        <f>'0503117 Отчет об исп'!P89</f>
        <v>6237760.4299999997</v>
      </c>
      <c r="H118" s="105"/>
      <c r="I118" s="105"/>
    </row>
    <row r="119" spans="1:11" s="106" customFormat="1" ht="31.5" x14ac:dyDescent="0.25">
      <c r="A119" s="129" t="s">
        <v>442</v>
      </c>
      <c r="B119" s="143" t="s">
        <v>344</v>
      </c>
      <c r="C119" s="144" t="s">
        <v>283</v>
      </c>
      <c r="D119" s="144" t="s">
        <v>305</v>
      </c>
      <c r="E119" s="144" t="s">
        <v>443</v>
      </c>
      <c r="F119" s="144"/>
      <c r="G119" s="172">
        <f>G120</f>
        <v>0</v>
      </c>
      <c r="H119" s="105"/>
      <c r="I119" s="105"/>
    </row>
    <row r="120" spans="1:11" s="106" customFormat="1" ht="32.25" customHeight="1" x14ac:dyDescent="0.2">
      <c r="A120" s="96" t="s">
        <v>360</v>
      </c>
      <c r="B120" s="143" t="s">
        <v>344</v>
      </c>
      <c r="C120" s="144" t="s">
        <v>283</v>
      </c>
      <c r="D120" s="144" t="s">
        <v>305</v>
      </c>
      <c r="E120" s="144" t="s">
        <v>558</v>
      </c>
      <c r="F120" s="144" t="s">
        <v>90</v>
      </c>
      <c r="G120" s="172">
        <f>'0503117 Отчет об исп'!P90</f>
        <v>0</v>
      </c>
      <c r="H120" s="105"/>
      <c r="I120" s="105"/>
    </row>
    <row r="121" spans="1:11" s="106" customFormat="1" ht="63" hidden="1" customHeight="1" x14ac:dyDescent="0.25">
      <c r="A121" s="170" t="s">
        <v>444</v>
      </c>
      <c r="B121" s="137" t="s">
        <v>344</v>
      </c>
      <c r="C121" s="141" t="s">
        <v>283</v>
      </c>
      <c r="D121" s="141" t="s">
        <v>305</v>
      </c>
      <c r="E121" s="141" t="s">
        <v>445</v>
      </c>
      <c r="F121" s="138" t="s">
        <v>446</v>
      </c>
      <c r="G121" s="139"/>
      <c r="H121" s="105"/>
      <c r="I121" s="105"/>
    </row>
    <row r="122" spans="1:11" s="106" customFormat="1" ht="16.5" hidden="1" customHeight="1" x14ac:dyDescent="0.2">
      <c r="A122" s="136" t="s">
        <v>447</v>
      </c>
      <c r="B122" s="137" t="s">
        <v>344</v>
      </c>
      <c r="C122" s="141" t="s">
        <v>283</v>
      </c>
      <c r="D122" s="141" t="s">
        <v>305</v>
      </c>
      <c r="E122" s="141" t="s">
        <v>445</v>
      </c>
      <c r="F122" s="138" t="s">
        <v>90</v>
      </c>
      <c r="G122" s="139"/>
      <c r="H122" s="105"/>
      <c r="I122" s="105"/>
    </row>
    <row r="123" spans="1:11" s="100" customFormat="1" ht="30.75" customHeight="1" x14ac:dyDescent="0.2">
      <c r="A123" s="101" t="s">
        <v>304</v>
      </c>
      <c r="B123" s="126" t="s">
        <v>344</v>
      </c>
      <c r="C123" s="127" t="s">
        <v>283</v>
      </c>
      <c r="D123" s="127" t="s">
        <v>303</v>
      </c>
      <c r="E123" s="127"/>
      <c r="F123" s="127"/>
      <c r="G123" s="171">
        <f>G124+G129</f>
        <v>10000</v>
      </c>
      <c r="H123" s="73"/>
      <c r="I123" s="73"/>
      <c r="K123" s="224"/>
    </row>
    <row r="124" spans="1:11" s="100" customFormat="1" ht="31.5" customHeight="1" thickBot="1" x14ac:dyDescent="0.25">
      <c r="A124" s="109" t="s">
        <v>448</v>
      </c>
      <c r="B124" s="110" t="s">
        <v>344</v>
      </c>
      <c r="C124" s="111" t="s">
        <v>283</v>
      </c>
      <c r="D124" s="111" t="s">
        <v>303</v>
      </c>
      <c r="E124" s="111" t="s">
        <v>449</v>
      </c>
      <c r="F124" s="111"/>
      <c r="G124" s="112">
        <f>SUM(G128)</f>
        <v>10000</v>
      </c>
      <c r="H124" s="73"/>
      <c r="I124" s="73"/>
    </row>
    <row r="125" spans="1:11" s="100" customFormat="1" ht="45.75" customHeight="1" x14ac:dyDescent="0.2">
      <c r="A125" s="173" t="s">
        <v>450</v>
      </c>
      <c r="B125" s="151" t="s">
        <v>344</v>
      </c>
      <c r="C125" s="151" t="s">
        <v>283</v>
      </c>
      <c r="D125" s="151" t="s">
        <v>303</v>
      </c>
      <c r="E125" s="151" t="s">
        <v>451</v>
      </c>
      <c r="F125" s="174"/>
      <c r="G125" s="175">
        <f>G126</f>
        <v>10000</v>
      </c>
      <c r="H125" s="73"/>
      <c r="I125" s="73"/>
    </row>
    <row r="126" spans="1:11" s="100" customFormat="1" ht="34.5" customHeight="1" x14ac:dyDescent="0.2">
      <c r="A126" s="176" t="s">
        <v>452</v>
      </c>
      <c r="B126" s="117" t="s">
        <v>344</v>
      </c>
      <c r="C126" s="118" t="s">
        <v>283</v>
      </c>
      <c r="D126" s="118" t="s">
        <v>303</v>
      </c>
      <c r="E126" s="118" t="s">
        <v>453</v>
      </c>
      <c r="F126" s="156"/>
      <c r="G126" s="177">
        <f>G127</f>
        <v>10000</v>
      </c>
      <c r="H126" s="73"/>
      <c r="I126" s="73"/>
    </row>
    <row r="127" spans="1:11" s="100" customFormat="1" ht="81.75" customHeight="1" x14ac:dyDescent="0.2">
      <c r="A127" s="159" t="s">
        <v>454</v>
      </c>
      <c r="B127" s="114" t="s">
        <v>344</v>
      </c>
      <c r="C127" s="114" t="s">
        <v>283</v>
      </c>
      <c r="D127" s="114" t="s">
        <v>303</v>
      </c>
      <c r="E127" s="114" t="s">
        <v>455</v>
      </c>
      <c r="F127" s="178"/>
      <c r="G127" s="177">
        <f>G128</f>
        <v>10000</v>
      </c>
      <c r="H127" s="73"/>
      <c r="I127" s="73"/>
    </row>
    <row r="128" spans="1:11" ht="33" customHeight="1" x14ac:dyDescent="0.2">
      <c r="A128" s="179" t="s">
        <v>360</v>
      </c>
      <c r="B128" s="117" t="s">
        <v>344</v>
      </c>
      <c r="C128" s="118" t="s">
        <v>283</v>
      </c>
      <c r="D128" s="118" t="s">
        <v>303</v>
      </c>
      <c r="E128" s="118" t="s">
        <v>455</v>
      </c>
      <c r="F128" s="156" t="s">
        <v>90</v>
      </c>
      <c r="G128" s="177">
        <f>'0503117 Отчет об исп'!P91</f>
        <v>10000</v>
      </c>
    </row>
    <row r="129" spans="1:11" ht="34.5" hidden="1" customHeight="1" x14ac:dyDescent="0.2">
      <c r="A129" s="179" t="s">
        <v>438</v>
      </c>
      <c r="B129" s="114" t="s">
        <v>344</v>
      </c>
      <c r="C129" s="114" t="s">
        <v>283</v>
      </c>
      <c r="D129" s="114" t="s">
        <v>303</v>
      </c>
      <c r="E129" s="114" t="s">
        <v>439</v>
      </c>
      <c r="F129" s="178"/>
      <c r="G129" s="177">
        <f>G130</f>
        <v>0</v>
      </c>
    </row>
    <row r="130" spans="1:11" s="100" customFormat="1" ht="34.5" hidden="1" customHeight="1" x14ac:dyDescent="0.2">
      <c r="A130" s="180" t="s">
        <v>456</v>
      </c>
      <c r="B130" s="117" t="s">
        <v>344</v>
      </c>
      <c r="C130" s="118" t="s">
        <v>283</v>
      </c>
      <c r="D130" s="156" t="s">
        <v>303</v>
      </c>
      <c r="E130" s="114" t="s">
        <v>457</v>
      </c>
      <c r="F130" s="133"/>
      <c r="G130" s="177">
        <f>G132</f>
        <v>0</v>
      </c>
      <c r="H130" s="73"/>
      <c r="I130" s="73"/>
    </row>
    <row r="131" spans="1:11" s="100" customFormat="1" ht="34.5" hidden="1" customHeight="1" x14ac:dyDescent="0.2">
      <c r="A131" s="96" t="s">
        <v>350</v>
      </c>
      <c r="B131" s="117" t="s">
        <v>344</v>
      </c>
      <c r="C131" s="118" t="s">
        <v>283</v>
      </c>
      <c r="D131" s="156" t="s">
        <v>303</v>
      </c>
      <c r="E131" s="114" t="s">
        <v>458</v>
      </c>
      <c r="F131" s="181"/>
      <c r="G131" s="177">
        <f>G132</f>
        <v>0</v>
      </c>
      <c r="H131" s="73"/>
      <c r="I131" s="73"/>
    </row>
    <row r="132" spans="1:11" s="100" customFormat="1" ht="0.75" customHeight="1" thickBot="1" x14ac:dyDescent="0.25">
      <c r="A132" s="182" t="s">
        <v>99</v>
      </c>
      <c r="B132" s="183" t="s">
        <v>344</v>
      </c>
      <c r="C132" s="184" t="s">
        <v>283</v>
      </c>
      <c r="D132" s="184" t="s">
        <v>303</v>
      </c>
      <c r="E132" s="162" t="s">
        <v>458</v>
      </c>
      <c r="F132" s="162" t="s">
        <v>158</v>
      </c>
      <c r="G132" s="163">
        <v>0</v>
      </c>
      <c r="H132" s="73"/>
      <c r="I132" s="73"/>
    </row>
    <row r="133" spans="1:11" s="187" customFormat="1" ht="31.35" customHeight="1" thickBot="1" x14ac:dyDescent="0.25">
      <c r="A133" s="164" t="s">
        <v>301</v>
      </c>
      <c r="B133" s="165" t="s">
        <v>344</v>
      </c>
      <c r="C133" s="166" t="s">
        <v>288</v>
      </c>
      <c r="D133" s="166" t="s">
        <v>279</v>
      </c>
      <c r="E133" s="166"/>
      <c r="F133" s="166"/>
      <c r="G133" s="185">
        <f>SUM(G134+G156)</f>
        <v>4713000</v>
      </c>
      <c r="H133" s="186"/>
      <c r="I133" s="186"/>
    </row>
    <row r="134" spans="1:11" s="100" customFormat="1" ht="15" customHeight="1" x14ac:dyDescent="0.2">
      <c r="A134" s="101" t="s">
        <v>459</v>
      </c>
      <c r="B134" s="102" t="s">
        <v>344</v>
      </c>
      <c r="C134" s="103" t="s">
        <v>288</v>
      </c>
      <c r="D134" s="103" t="s">
        <v>299</v>
      </c>
      <c r="E134" s="103"/>
      <c r="F134" s="103"/>
      <c r="G134" s="104">
        <f>G135</f>
        <v>342800</v>
      </c>
      <c r="H134" s="73"/>
      <c r="I134" s="73"/>
      <c r="K134" s="224"/>
    </row>
    <row r="135" spans="1:11" s="100" customFormat="1" ht="15.75" x14ac:dyDescent="0.2">
      <c r="A135" s="188" t="s">
        <v>460</v>
      </c>
      <c r="B135" s="97" t="s">
        <v>344</v>
      </c>
      <c r="C135" s="98" t="s">
        <v>288</v>
      </c>
      <c r="D135" s="98" t="s">
        <v>299</v>
      </c>
      <c r="E135" s="98" t="s">
        <v>461</v>
      </c>
      <c r="F135" s="98"/>
      <c r="G135" s="99">
        <f>G147+G139+G136+G142+G145</f>
        <v>342800</v>
      </c>
      <c r="H135" s="73"/>
      <c r="I135" s="73"/>
    </row>
    <row r="136" spans="1:11" s="100" customFormat="1" ht="15.75" x14ac:dyDescent="0.2">
      <c r="A136" s="188" t="s">
        <v>462</v>
      </c>
      <c r="B136" s="97" t="s">
        <v>344</v>
      </c>
      <c r="C136" s="98" t="s">
        <v>288</v>
      </c>
      <c r="D136" s="98" t="s">
        <v>299</v>
      </c>
      <c r="E136" s="98" t="s">
        <v>463</v>
      </c>
      <c r="F136" s="98"/>
      <c r="G136" s="99">
        <f>G137</f>
        <v>230000</v>
      </c>
      <c r="H136" s="73"/>
      <c r="I136" s="73"/>
    </row>
    <row r="137" spans="1:11" s="100" customFormat="1" ht="31.5" x14ac:dyDescent="0.2">
      <c r="A137" s="188" t="s">
        <v>464</v>
      </c>
      <c r="B137" s="97" t="s">
        <v>344</v>
      </c>
      <c r="C137" s="98" t="s">
        <v>288</v>
      </c>
      <c r="D137" s="98" t="s">
        <v>299</v>
      </c>
      <c r="E137" s="98" t="s">
        <v>465</v>
      </c>
      <c r="F137" s="98"/>
      <c r="G137" s="99">
        <f>G138</f>
        <v>230000</v>
      </c>
      <c r="H137" s="73"/>
      <c r="I137" s="73"/>
    </row>
    <row r="138" spans="1:11" ht="30.75" customHeight="1" x14ac:dyDescent="0.2">
      <c r="A138" s="96" t="s">
        <v>360</v>
      </c>
      <c r="B138" s="97" t="s">
        <v>344</v>
      </c>
      <c r="C138" s="98" t="s">
        <v>288</v>
      </c>
      <c r="D138" s="98" t="s">
        <v>299</v>
      </c>
      <c r="E138" s="98" t="s">
        <v>465</v>
      </c>
      <c r="F138" s="98" t="s">
        <v>90</v>
      </c>
      <c r="G138" s="99">
        <f>'0503117 Отчет об исп'!P92</f>
        <v>230000</v>
      </c>
    </row>
    <row r="139" spans="1:11" s="100" customFormat="1" ht="15.75" hidden="1" x14ac:dyDescent="0.2">
      <c r="A139" s="96" t="s">
        <v>466</v>
      </c>
      <c r="B139" s="97" t="s">
        <v>344</v>
      </c>
      <c r="C139" s="98" t="s">
        <v>288</v>
      </c>
      <c r="D139" s="98" t="s">
        <v>467</v>
      </c>
      <c r="E139" s="98" t="s">
        <v>468</v>
      </c>
      <c r="F139" s="98"/>
      <c r="G139" s="99">
        <f>G140</f>
        <v>0</v>
      </c>
      <c r="H139" s="73"/>
      <c r="I139" s="73"/>
    </row>
    <row r="140" spans="1:11" s="100" customFormat="1" ht="31.5" hidden="1" x14ac:dyDescent="0.2">
      <c r="A140" s="188" t="s">
        <v>469</v>
      </c>
      <c r="B140" s="97" t="s">
        <v>344</v>
      </c>
      <c r="C140" s="98" t="s">
        <v>288</v>
      </c>
      <c r="D140" s="98" t="s">
        <v>299</v>
      </c>
      <c r="E140" s="98" t="s">
        <v>470</v>
      </c>
      <c r="F140" s="98"/>
      <c r="G140" s="99">
        <f>G141</f>
        <v>0</v>
      </c>
      <c r="H140" s="73"/>
      <c r="I140" s="73"/>
    </row>
    <row r="141" spans="1:11" ht="31.5" hidden="1" x14ac:dyDescent="0.2">
      <c r="A141" s="96" t="s">
        <v>360</v>
      </c>
      <c r="B141" s="97" t="s">
        <v>344</v>
      </c>
      <c r="C141" s="98" t="s">
        <v>288</v>
      </c>
      <c r="D141" s="98" t="s">
        <v>299</v>
      </c>
      <c r="E141" s="98" t="s">
        <v>470</v>
      </c>
      <c r="F141" s="98" t="s">
        <v>90</v>
      </c>
      <c r="G141" s="99">
        <v>0</v>
      </c>
    </row>
    <row r="142" spans="1:11" s="100" customFormat="1" ht="0.75" hidden="1" customHeight="1" x14ac:dyDescent="0.2">
      <c r="A142" s="96" t="s">
        <v>471</v>
      </c>
      <c r="B142" s="97" t="s">
        <v>344</v>
      </c>
      <c r="C142" s="98" t="s">
        <v>288</v>
      </c>
      <c r="D142" s="98" t="s">
        <v>299</v>
      </c>
      <c r="E142" s="98" t="s">
        <v>472</v>
      </c>
      <c r="F142" s="98"/>
      <c r="G142" s="99">
        <f>G143</f>
        <v>0</v>
      </c>
      <c r="H142" s="73"/>
      <c r="I142" s="73"/>
    </row>
    <row r="143" spans="1:11" s="100" customFormat="1" ht="31.5" hidden="1" x14ac:dyDescent="0.2">
      <c r="A143" s="96" t="s">
        <v>473</v>
      </c>
      <c r="B143" s="97" t="s">
        <v>344</v>
      </c>
      <c r="C143" s="98" t="s">
        <v>288</v>
      </c>
      <c r="D143" s="98" t="s">
        <v>299</v>
      </c>
      <c r="E143" s="98" t="s">
        <v>474</v>
      </c>
      <c r="F143" s="98"/>
      <c r="G143" s="99">
        <f>G144</f>
        <v>0</v>
      </c>
      <c r="H143" s="73"/>
      <c r="I143" s="73"/>
    </row>
    <row r="144" spans="1:11" ht="31.5" hidden="1" x14ac:dyDescent="0.2">
      <c r="A144" s="96" t="s">
        <v>360</v>
      </c>
      <c r="B144" s="97" t="s">
        <v>344</v>
      </c>
      <c r="C144" s="98" t="s">
        <v>288</v>
      </c>
      <c r="D144" s="98" t="s">
        <v>299</v>
      </c>
      <c r="E144" s="98" t="s">
        <v>474</v>
      </c>
      <c r="F144" s="98" t="s">
        <v>90</v>
      </c>
      <c r="G144" s="99"/>
    </row>
    <row r="145" spans="1:11" ht="31.5" x14ac:dyDescent="0.2">
      <c r="A145" s="132" t="s">
        <v>364</v>
      </c>
      <c r="B145" s="97" t="s">
        <v>344</v>
      </c>
      <c r="C145" s="98" t="s">
        <v>288</v>
      </c>
      <c r="D145" s="98" t="s">
        <v>299</v>
      </c>
      <c r="E145" s="98" t="s">
        <v>475</v>
      </c>
      <c r="F145" s="98" t="s">
        <v>90</v>
      </c>
      <c r="G145" s="99">
        <f>'0503117 Отчет об исп'!P93</f>
        <v>0</v>
      </c>
    </row>
    <row r="146" spans="1:11" s="100" customFormat="1" ht="15" customHeight="1" x14ac:dyDescent="0.2">
      <c r="A146" s="96" t="s">
        <v>476</v>
      </c>
      <c r="B146" s="97" t="s">
        <v>344</v>
      </c>
      <c r="C146" s="98" t="s">
        <v>288</v>
      </c>
      <c r="D146" s="98" t="s">
        <v>299</v>
      </c>
      <c r="E146" s="98" t="s">
        <v>477</v>
      </c>
      <c r="F146" s="98"/>
      <c r="G146" s="99">
        <f>G148</f>
        <v>112800</v>
      </c>
      <c r="H146" s="73"/>
      <c r="I146" s="73"/>
    </row>
    <row r="147" spans="1:11" s="100" customFormat="1" ht="31.5" x14ac:dyDescent="0.2">
      <c r="A147" s="188" t="s">
        <v>478</v>
      </c>
      <c r="B147" s="97" t="s">
        <v>344</v>
      </c>
      <c r="C147" s="98" t="s">
        <v>288</v>
      </c>
      <c r="D147" s="98" t="s">
        <v>299</v>
      </c>
      <c r="E147" s="98" t="s">
        <v>479</v>
      </c>
      <c r="F147" s="98"/>
      <c r="G147" s="99">
        <f>G148</f>
        <v>112800</v>
      </c>
      <c r="H147" s="73"/>
      <c r="I147" s="73"/>
    </row>
    <row r="148" spans="1:11" s="100" customFormat="1" ht="15" customHeight="1" x14ac:dyDescent="0.2">
      <c r="A148" s="188" t="s">
        <v>361</v>
      </c>
      <c r="B148" s="97" t="s">
        <v>344</v>
      </c>
      <c r="C148" s="98" t="s">
        <v>288</v>
      </c>
      <c r="D148" s="98" t="s">
        <v>299</v>
      </c>
      <c r="E148" s="98" t="s">
        <v>479</v>
      </c>
      <c r="F148" s="98" t="s">
        <v>158</v>
      </c>
      <c r="G148" s="99">
        <f>'0503117 Отчет об исп'!P95</f>
        <v>112800</v>
      </c>
      <c r="H148" s="73"/>
      <c r="I148" s="73"/>
    </row>
    <row r="149" spans="1:11" ht="15" hidden="1" customHeight="1" x14ac:dyDescent="0.2">
      <c r="A149" s="136"/>
      <c r="B149" s="137"/>
      <c r="C149" s="138"/>
      <c r="D149" s="138"/>
      <c r="E149" s="138"/>
      <c r="F149" s="138"/>
      <c r="G149" s="139"/>
    </row>
    <row r="150" spans="1:11" ht="15.75" hidden="1" customHeight="1" x14ac:dyDescent="0.2">
      <c r="A150" s="136"/>
      <c r="B150" s="137"/>
      <c r="C150" s="138"/>
      <c r="D150" s="138"/>
      <c r="E150" s="138"/>
      <c r="F150" s="138"/>
      <c r="G150" s="139"/>
    </row>
    <row r="151" spans="1:11" ht="49.5" hidden="1" customHeight="1" x14ac:dyDescent="0.2">
      <c r="A151" s="189"/>
      <c r="B151" s="137"/>
      <c r="C151" s="138"/>
      <c r="D151" s="138"/>
      <c r="E151" s="138"/>
      <c r="F151" s="138"/>
      <c r="G151" s="139"/>
    </row>
    <row r="152" spans="1:11" ht="15" hidden="1" customHeight="1" x14ac:dyDescent="0.2">
      <c r="A152" s="136"/>
      <c r="B152" s="137"/>
      <c r="C152" s="138"/>
      <c r="D152" s="138"/>
      <c r="E152" s="138"/>
      <c r="F152" s="138"/>
      <c r="G152" s="139"/>
    </row>
    <row r="153" spans="1:11" ht="15.75" hidden="1" customHeight="1" x14ac:dyDescent="0.2">
      <c r="A153" s="136"/>
      <c r="B153" s="137"/>
      <c r="C153" s="138"/>
      <c r="D153" s="138"/>
      <c r="E153" s="138"/>
      <c r="F153" s="138"/>
      <c r="G153" s="139"/>
    </row>
    <row r="154" spans="1:11" ht="15.75" hidden="1" customHeight="1" x14ac:dyDescent="0.2">
      <c r="A154" s="136"/>
      <c r="B154" s="137"/>
      <c r="C154" s="138"/>
      <c r="D154" s="138"/>
      <c r="E154" s="138"/>
      <c r="F154" s="138"/>
      <c r="G154" s="139"/>
    </row>
    <row r="155" spans="1:11" ht="15" hidden="1" customHeight="1" x14ac:dyDescent="0.2">
      <c r="A155" s="136"/>
      <c r="B155" s="137"/>
      <c r="C155" s="138"/>
      <c r="D155" s="138"/>
      <c r="E155" s="138"/>
      <c r="F155" s="138"/>
      <c r="G155" s="139"/>
    </row>
    <row r="156" spans="1:11" s="100" customFormat="1" ht="15.75" x14ac:dyDescent="0.2">
      <c r="A156" s="84" t="s">
        <v>480</v>
      </c>
      <c r="B156" s="102" t="s">
        <v>344</v>
      </c>
      <c r="C156" s="103" t="s">
        <v>288</v>
      </c>
      <c r="D156" s="103" t="s">
        <v>286</v>
      </c>
      <c r="E156" s="103"/>
      <c r="F156" s="103"/>
      <c r="G156" s="104">
        <f>G162+G157</f>
        <v>4370200</v>
      </c>
      <c r="H156" s="73"/>
      <c r="I156" s="73"/>
      <c r="K156" s="224"/>
    </row>
    <row r="157" spans="1:11" s="100" customFormat="1" ht="31.5" x14ac:dyDescent="0.2">
      <c r="A157" s="188" t="s">
        <v>481</v>
      </c>
      <c r="B157" s="97" t="s">
        <v>344</v>
      </c>
      <c r="C157" s="98" t="s">
        <v>288</v>
      </c>
      <c r="D157" s="98" t="s">
        <v>286</v>
      </c>
      <c r="E157" s="98" t="s">
        <v>486</v>
      </c>
      <c r="F157" s="98"/>
      <c r="G157" s="99">
        <f>G158</f>
        <v>1429800</v>
      </c>
      <c r="H157" s="73"/>
      <c r="I157" s="73"/>
    </row>
    <row r="158" spans="1:11" s="100" customFormat="1" ht="31.5" x14ac:dyDescent="0.2">
      <c r="A158" s="188" t="s">
        <v>482</v>
      </c>
      <c r="B158" s="97" t="s">
        <v>344</v>
      </c>
      <c r="C158" s="98" t="s">
        <v>288</v>
      </c>
      <c r="D158" s="98" t="s">
        <v>286</v>
      </c>
      <c r="E158" s="98" t="s">
        <v>496</v>
      </c>
      <c r="F158" s="103"/>
      <c r="G158" s="99">
        <f>G159</f>
        <v>1429800</v>
      </c>
      <c r="H158" s="73"/>
      <c r="I158" s="73"/>
    </row>
    <row r="159" spans="1:11" s="100" customFormat="1" ht="31.5" x14ac:dyDescent="0.2">
      <c r="A159" s="188" t="s">
        <v>483</v>
      </c>
      <c r="B159" s="97" t="s">
        <v>344</v>
      </c>
      <c r="C159" s="98" t="s">
        <v>288</v>
      </c>
      <c r="D159" s="98" t="s">
        <v>286</v>
      </c>
      <c r="E159" s="98" t="s">
        <v>619</v>
      </c>
      <c r="F159" s="103"/>
      <c r="G159" s="99">
        <f>G160</f>
        <v>1429800</v>
      </c>
      <c r="H159" s="73"/>
      <c r="I159" s="73"/>
    </row>
    <row r="160" spans="1:11" s="100" customFormat="1" ht="31.5" x14ac:dyDescent="0.2">
      <c r="A160" s="188" t="s">
        <v>484</v>
      </c>
      <c r="B160" s="97" t="s">
        <v>344</v>
      </c>
      <c r="C160" s="98" t="s">
        <v>288</v>
      </c>
      <c r="D160" s="98" t="s">
        <v>286</v>
      </c>
      <c r="E160" s="98" t="s">
        <v>701</v>
      </c>
      <c r="F160" s="103"/>
      <c r="G160" s="99">
        <f>G161</f>
        <v>1429800</v>
      </c>
      <c r="H160" s="73"/>
      <c r="I160" s="73"/>
    </row>
    <row r="161" spans="1:9" ht="31.5" x14ac:dyDescent="0.2">
      <c r="A161" s="96" t="s">
        <v>360</v>
      </c>
      <c r="B161" s="97" t="s">
        <v>344</v>
      </c>
      <c r="C161" s="98" t="s">
        <v>288</v>
      </c>
      <c r="D161" s="98" t="s">
        <v>286</v>
      </c>
      <c r="E161" s="98" t="s">
        <v>701</v>
      </c>
      <c r="F161" s="98" t="s">
        <v>90</v>
      </c>
      <c r="G161" s="99">
        <v>1429800</v>
      </c>
    </row>
    <row r="162" spans="1:9" s="100" customFormat="1" ht="25.5" customHeight="1" x14ac:dyDescent="0.2">
      <c r="A162" s="190" t="s">
        <v>485</v>
      </c>
      <c r="B162" s="97" t="s">
        <v>344</v>
      </c>
      <c r="C162" s="98" t="s">
        <v>288</v>
      </c>
      <c r="D162" s="98" t="s">
        <v>286</v>
      </c>
      <c r="E162" s="98" t="s">
        <v>486</v>
      </c>
      <c r="F162" s="98"/>
      <c r="G162" s="99">
        <f>G165+G168+G174+G177+G180+G185+G186</f>
        <v>2940400</v>
      </c>
      <c r="H162" s="73"/>
      <c r="I162" s="73"/>
    </row>
    <row r="163" spans="1:9" s="100" customFormat="1" ht="31.5" hidden="1" customHeight="1" x14ac:dyDescent="0.2">
      <c r="A163" s="188" t="s">
        <v>487</v>
      </c>
      <c r="B163" s="97" t="s">
        <v>344</v>
      </c>
      <c r="C163" s="98" t="s">
        <v>288</v>
      </c>
      <c r="D163" s="98" t="s">
        <v>286</v>
      </c>
      <c r="E163" s="98" t="s">
        <v>488</v>
      </c>
      <c r="F163" s="98"/>
      <c r="G163" s="99">
        <f>G164</f>
        <v>0</v>
      </c>
      <c r="H163" s="73"/>
      <c r="I163" s="73"/>
    </row>
    <row r="164" spans="1:9" s="100" customFormat="1" ht="33.75" hidden="1" customHeight="1" x14ac:dyDescent="0.2">
      <c r="A164" s="96" t="s">
        <v>489</v>
      </c>
      <c r="B164" s="97" t="s">
        <v>344</v>
      </c>
      <c r="C164" s="98" t="s">
        <v>288</v>
      </c>
      <c r="D164" s="98" t="s">
        <v>286</v>
      </c>
      <c r="E164" s="98" t="s">
        <v>490</v>
      </c>
      <c r="F164" s="98"/>
      <c r="G164" s="99">
        <f>G165</f>
        <v>0</v>
      </c>
      <c r="H164" s="73"/>
      <c r="I164" s="73"/>
    </row>
    <row r="165" spans="1:9" ht="33" hidden="1" customHeight="1" x14ac:dyDescent="0.2">
      <c r="A165" s="96" t="s">
        <v>360</v>
      </c>
      <c r="B165" s="97" t="s">
        <v>344</v>
      </c>
      <c r="C165" s="98" t="s">
        <v>288</v>
      </c>
      <c r="D165" s="98" t="s">
        <v>286</v>
      </c>
      <c r="E165" s="98" t="s">
        <v>490</v>
      </c>
      <c r="F165" s="98" t="s">
        <v>90</v>
      </c>
      <c r="G165" s="99">
        <f>'0503117 Отчет об исп'!P97</f>
        <v>0</v>
      </c>
    </row>
    <row r="166" spans="1:9" s="100" customFormat="1" ht="31.5" hidden="1" customHeight="1" x14ac:dyDescent="0.2">
      <c r="A166" s="188" t="s">
        <v>491</v>
      </c>
      <c r="B166" s="97" t="s">
        <v>344</v>
      </c>
      <c r="C166" s="98" t="s">
        <v>288</v>
      </c>
      <c r="D166" s="98" t="s">
        <v>286</v>
      </c>
      <c r="E166" s="98" t="s">
        <v>492</v>
      </c>
      <c r="F166" s="98"/>
      <c r="G166" s="99">
        <f>G167</f>
        <v>0</v>
      </c>
      <c r="H166" s="73"/>
      <c r="I166" s="73"/>
    </row>
    <row r="167" spans="1:9" s="100" customFormat="1" ht="34.5" hidden="1" customHeight="1" x14ac:dyDescent="0.2">
      <c r="A167" s="96" t="s">
        <v>493</v>
      </c>
      <c r="B167" s="97" t="s">
        <v>344</v>
      </c>
      <c r="C167" s="98" t="s">
        <v>288</v>
      </c>
      <c r="D167" s="98" t="s">
        <v>286</v>
      </c>
      <c r="E167" s="98" t="s">
        <v>494</v>
      </c>
      <c r="F167" s="98"/>
      <c r="G167" s="99">
        <f>G168</f>
        <v>0</v>
      </c>
      <c r="H167" s="73"/>
      <c r="I167" s="73"/>
    </row>
    <row r="168" spans="1:9" ht="33" hidden="1" customHeight="1" x14ac:dyDescent="0.2">
      <c r="A168" s="96" t="s">
        <v>360</v>
      </c>
      <c r="B168" s="97" t="s">
        <v>344</v>
      </c>
      <c r="C168" s="98" t="s">
        <v>288</v>
      </c>
      <c r="D168" s="98" t="s">
        <v>286</v>
      </c>
      <c r="E168" s="98" t="s">
        <v>494</v>
      </c>
      <c r="F168" s="98" t="s">
        <v>90</v>
      </c>
      <c r="G168" s="99">
        <f>'0503117 Отчет об исп'!P100</f>
        <v>0</v>
      </c>
    </row>
    <row r="169" spans="1:9" ht="1.5" hidden="1" customHeight="1" x14ac:dyDescent="0.2">
      <c r="A169" s="189"/>
      <c r="B169" s="137"/>
      <c r="C169" s="138"/>
      <c r="D169" s="138"/>
      <c r="E169" s="138"/>
      <c r="F169" s="138"/>
      <c r="G169" s="139"/>
    </row>
    <row r="170" spans="1:9" ht="11.25" hidden="1" customHeight="1" x14ac:dyDescent="0.2">
      <c r="A170" s="136"/>
      <c r="B170" s="137"/>
      <c r="C170" s="138"/>
      <c r="D170" s="138"/>
      <c r="E170" s="138"/>
      <c r="F170" s="138"/>
      <c r="G170" s="139"/>
    </row>
    <row r="171" spans="1:9" ht="12" hidden="1" customHeight="1" x14ac:dyDescent="0.2">
      <c r="A171" s="136"/>
      <c r="B171" s="137"/>
      <c r="C171" s="138"/>
      <c r="D171" s="138"/>
      <c r="E171" s="138"/>
      <c r="F171" s="138"/>
      <c r="G171" s="139"/>
    </row>
    <row r="172" spans="1:9" s="100" customFormat="1" ht="13.5" hidden="1" customHeight="1" x14ac:dyDescent="0.2">
      <c r="A172" s="96" t="s">
        <v>495</v>
      </c>
      <c r="B172" s="97" t="s">
        <v>344</v>
      </c>
      <c r="C172" s="98" t="s">
        <v>288</v>
      </c>
      <c r="D172" s="98" t="s">
        <v>286</v>
      </c>
      <c r="E172" s="98" t="s">
        <v>496</v>
      </c>
      <c r="F172" s="98"/>
      <c r="G172" s="99">
        <f>G173</f>
        <v>0</v>
      </c>
      <c r="H172" s="73"/>
      <c r="I172" s="73"/>
    </row>
    <row r="173" spans="1:9" s="100" customFormat="1" ht="31.5" hidden="1" customHeight="1" x14ac:dyDescent="0.2">
      <c r="A173" s="96" t="s">
        <v>497</v>
      </c>
      <c r="B173" s="97" t="s">
        <v>344</v>
      </c>
      <c r="C173" s="98" t="s">
        <v>288</v>
      </c>
      <c r="D173" s="98" t="s">
        <v>286</v>
      </c>
      <c r="E173" s="98" t="s">
        <v>498</v>
      </c>
      <c r="F173" s="98"/>
      <c r="G173" s="99">
        <f>G174</f>
        <v>0</v>
      </c>
      <c r="H173" s="73"/>
      <c r="I173" s="73"/>
    </row>
    <row r="174" spans="1:9" ht="36" hidden="1" customHeight="1" x14ac:dyDescent="0.2">
      <c r="A174" s="96" t="s">
        <v>360</v>
      </c>
      <c r="B174" s="97" t="s">
        <v>344</v>
      </c>
      <c r="C174" s="98" t="s">
        <v>288</v>
      </c>
      <c r="D174" s="98" t="s">
        <v>286</v>
      </c>
      <c r="E174" s="191" t="s">
        <v>498</v>
      </c>
      <c r="F174" s="98" t="s">
        <v>90</v>
      </c>
      <c r="G174" s="99">
        <f>'0503117 Отчет об исп'!P101</f>
        <v>0</v>
      </c>
    </row>
    <row r="175" spans="1:9" s="100" customFormat="1" ht="34.5" customHeight="1" x14ac:dyDescent="0.2">
      <c r="A175" s="96" t="s">
        <v>499</v>
      </c>
      <c r="B175" s="97" t="s">
        <v>344</v>
      </c>
      <c r="C175" s="98" t="s">
        <v>288</v>
      </c>
      <c r="D175" s="98" t="s">
        <v>286</v>
      </c>
      <c r="E175" s="98" t="s">
        <v>500</v>
      </c>
      <c r="F175" s="98"/>
      <c r="G175" s="99">
        <f>G176</f>
        <v>600000</v>
      </c>
      <c r="H175" s="73"/>
      <c r="I175" s="73"/>
    </row>
    <row r="176" spans="1:9" s="100" customFormat="1" ht="32.25" customHeight="1" x14ac:dyDescent="0.2">
      <c r="A176" s="96" t="s">
        <v>501</v>
      </c>
      <c r="B176" s="97" t="s">
        <v>344</v>
      </c>
      <c r="C176" s="98" t="s">
        <v>288</v>
      </c>
      <c r="D176" s="98" t="s">
        <v>286</v>
      </c>
      <c r="E176" s="98" t="s">
        <v>502</v>
      </c>
      <c r="F176" s="98"/>
      <c r="G176" s="99">
        <f>G177</f>
        <v>600000</v>
      </c>
      <c r="H176" s="73"/>
      <c r="I176" s="73"/>
    </row>
    <row r="177" spans="1:12" ht="40.5" customHeight="1" x14ac:dyDescent="0.2">
      <c r="A177" s="96" t="s">
        <v>360</v>
      </c>
      <c r="B177" s="97" t="s">
        <v>344</v>
      </c>
      <c r="C177" s="98" t="s">
        <v>288</v>
      </c>
      <c r="D177" s="98" t="s">
        <v>286</v>
      </c>
      <c r="E177" s="98" t="s">
        <v>502</v>
      </c>
      <c r="F177" s="98" t="s">
        <v>90</v>
      </c>
      <c r="G177" s="99">
        <f>'0503117 Отчет об исп'!P102</f>
        <v>600000</v>
      </c>
    </row>
    <row r="178" spans="1:12" s="100" customFormat="1" ht="31.5" x14ac:dyDescent="0.2">
      <c r="A178" s="96" t="s">
        <v>503</v>
      </c>
      <c r="B178" s="97" t="s">
        <v>344</v>
      </c>
      <c r="C178" s="98" t="s">
        <v>288</v>
      </c>
      <c r="D178" s="98" t="s">
        <v>286</v>
      </c>
      <c r="E178" s="98" t="s">
        <v>504</v>
      </c>
      <c r="F178" s="98"/>
      <c r="G178" s="99">
        <f>G179</f>
        <v>2340400</v>
      </c>
      <c r="H178" s="73"/>
      <c r="I178" s="73"/>
    </row>
    <row r="179" spans="1:12" s="100" customFormat="1" ht="31.5" x14ac:dyDescent="0.2">
      <c r="A179" s="96" t="s">
        <v>505</v>
      </c>
      <c r="B179" s="97" t="s">
        <v>344</v>
      </c>
      <c r="C179" s="98" t="s">
        <v>288</v>
      </c>
      <c r="D179" s="98" t="s">
        <v>286</v>
      </c>
      <c r="E179" s="98" t="s">
        <v>506</v>
      </c>
      <c r="F179" s="98"/>
      <c r="G179" s="99">
        <f>G180</f>
        <v>2340400</v>
      </c>
      <c r="H179" s="73"/>
      <c r="I179" s="73"/>
    </row>
    <row r="180" spans="1:12" ht="33" customHeight="1" x14ac:dyDescent="0.2">
      <c r="A180" s="96" t="s">
        <v>360</v>
      </c>
      <c r="B180" s="97" t="s">
        <v>344</v>
      </c>
      <c r="C180" s="98" t="s">
        <v>288</v>
      </c>
      <c r="D180" s="98" t="s">
        <v>286</v>
      </c>
      <c r="E180" s="98" t="s">
        <v>506</v>
      </c>
      <c r="F180" s="98" t="s">
        <v>90</v>
      </c>
      <c r="G180" s="99">
        <v>2340400</v>
      </c>
      <c r="I180" s="192"/>
      <c r="J180" s="134"/>
      <c r="K180" s="134"/>
      <c r="L180" s="134"/>
    </row>
    <row r="181" spans="1:12" s="100" customFormat="1" ht="1.5" hidden="1" customHeight="1" thickBot="1" x14ac:dyDescent="0.25">
      <c r="A181" s="96"/>
      <c r="B181" s="97"/>
      <c r="C181" s="98"/>
      <c r="D181" s="98"/>
      <c r="E181" s="98"/>
      <c r="F181" s="98"/>
      <c r="G181" s="99"/>
      <c r="H181" s="73"/>
      <c r="I181" s="130"/>
      <c r="J181" s="131"/>
      <c r="K181" s="131"/>
      <c r="L181" s="131"/>
    </row>
    <row r="182" spans="1:12" ht="21.75" hidden="1" customHeight="1" thickBot="1" x14ac:dyDescent="0.25">
      <c r="A182" s="96"/>
      <c r="B182" s="97"/>
      <c r="C182" s="98"/>
      <c r="D182" s="98"/>
      <c r="E182" s="98"/>
      <c r="F182" s="98"/>
      <c r="G182" s="99"/>
      <c r="I182" s="192"/>
      <c r="J182" s="134"/>
      <c r="K182" s="134"/>
      <c r="L182" s="134"/>
    </row>
    <row r="183" spans="1:12" ht="31.5" hidden="1" customHeight="1" thickBot="1" x14ac:dyDescent="0.25">
      <c r="A183" s="96"/>
      <c r="B183" s="110"/>
      <c r="C183" s="111"/>
      <c r="D183" s="111"/>
      <c r="E183" s="111"/>
      <c r="F183" s="111"/>
      <c r="G183" s="112"/>
      <c r="I183" s="192"/>
      <c r="J183" s="134"/>
      <c r="K183" s="134"/>
      <c r="L183" s="134"/>
    </row>
    <row r="184" spans="1:12" ht="31.5" hidden="1" customHeight="1" x14ac:dyDescent="0.2">
      <c r="A184" s="193" t="s">
        <v>507</v>
      </c>
      <c r="B184" s="114" t="s">
        <v>344</v>
      </c>
      <c r="C184" s="114" t="s">
        <v>288</v>
      </c>
      <c r="D184" s="114" t="s">
        <v>286</v>
      </c>
      <c r="E184" s="114" t="s">
        <v>508</v>
      </c>
      <c r="F184" s="114"/>
      <c r="G184" s="115">
        <f>G186</f>
        <v>0</v>
      </c>
      <c r="I184" s="192"/>
      <c r="J184" s="134"/>
      <c r="K184" s="134"/>
      <c r="L184" s="134"/>
    </row>
    <row r="185" spans="1:12" ht="31.5" hidden="1" customHeight="1" x14ac:dyDescent="0.2">
      <c r="A185" s="193" t="s">
        <v>360</v>
      </c>
      <c r="B185" s="114" t="s">
        <v>344</v>
      </c>
      <c r="C185" s="114" t="s">
        <v>288</v>
      </c>
      <c r="D185" s="114" t="s">
        <v>286</v>
      </c>
      <c r="E185" s="114" t="s">
        <v>508</v>
      </c>
      <c r="F185" s="114" t="s">
        <v>90</v>
      </c>
      <c r="G185" s="115">
        <v>0</v>
      </c>
      <c r="I185" s="192"/>
      <c r="J185" s="134"/>
      <c r="K185" s="134"/>
      <c r="L185" s="134"/>
    </row>
    <row r="186" spans="1:12" ht="31.5" hidden="1" customHeight="1" x14ac:dyDescent="0.2">
      <c r="A186" s="193" t="s">
        <v>360</v>
      </c>
      <c r="B186" s="114" t="s">
        <v>344</v>
      </c>
      <c r="C186" s="114" t="s">
        <v>288</v>
      </c>
      <c r="D186" s="114" t="s">
        <v>286</v>
      </c>
      <c r="E186" s="114" t="s">
        <v>670</v>
      </c>
      <c r="F186" s="114" t="s">
        <v>90</v>
      </c>
      <c r="G186" s="115">
        <v>0</v>
      </c>
      <c r="I186" s="192"/>
      <c r="J186" s="134"/>
      <c r="K186" s="134"/>
      <c r="L186" s="134"/>
    </row>
    <row r="187" spans="1:12" s="187" customFormat="1" ht="16.5" thickBot="1" x14ac:dyDescent="0.25">
      <c r="A187" s="120" t="s">
        <v>297</v>
      </c>
      <c r="B187" s="165" t="s">
        <v>344</v>
      </c>
      <c r="C187" s="166" t="s">
        <v>295</v>
      </c>
      <c r="D187" s="166" t="s">
        <v>279</v>
      </c>
      <c r="E187" s="166"/>
      <c r="F187" s="166"/>
      <c r="G187" s="185">
        <f>G188</f>
        <v>10000</v>
      </c>
      <c r="H187" s="186"/>
      <c r="I187" s="186"/>
      <c r="K187" s="225"/>
    </row>
    <row r="188" spans="1:12" s="100" customFormat="1" ht="15.75" x14ac:dyDescent="0.2">
      <c r="A188" s="101" t="s">
        <v>509</v>
      </c>
      <c r="B188" s="194" t="s">
        <v>344</v>
      </c>
      <c r="C188" s="195" t="s">
        <v>295</v>
      </c>
      <c r="D188" s="195" t="s">
        <v>295</v>
      </c>
      <c r="E188" s="195"/>
      <c r="F188" s="195"/>
      <c r="G188" s="196">
        <f>G189</f>
        <v>10000</v>
      </c>
      <c r="H188" s="73"/>
      <c r="I188" s="73"/>
    </row>
    <row r="189" spans="1:12" s="100" customFormat="1" ht="15.75" x14ac:dyDescent="0.2">
      <c r="A189" s="96" t="s">
        <v>510</v>
      </c>
      <c r="B189" s="97" t="s">
        <v>344</v>
      </c>
      <c r="C189" s="98" t="s">
        <v>295</v>
      </c>
      <c r="D189" s="98" t="s">
        <v>295</v>
      </c>
      <c r="E189" s="98" t="s">
        <v>511</v>
      </c>
      <c r="F189" s="98"/>
      <c r="G189" s="172">
        <f>G190</f>
        <v>10000</v>
      </c>
      <c r="H189" s="73"/>
      <c r="I189" s="73"/>
    </row>
    <row r="190" spans="1:12" s="100" customFormat="1" ht="37.5" customHeight="1" x14ac:dyDescent="0.25">
      <c r="A190" s="129" t="s">
        <v>512</v>
      </c>
      <c r="B190" s="97" t="s">
        <v>344</v>
      </c>
      <c r="C190" s="98" t="s">
        <v>295</v>
      </c>
      <c r="D190" s="98" t="s">
        <v>295</v>
      </c>
      <c r="E190" s="98" t="s">
        <v>513</v>
      </c>
      <c r="F190" s="98"/>
      <c r="G190" s="172">
        <f>G191</f>
        <v>10000</v>
      </c>
      <c r="H190" s="73"/>
      <c r="I190" s="73"/>
    </row>
    <row r="191" spans="1:12" s="100" customFormat="1" ht="49.5" customHeight="1" thickBot="1" x14ac:dyDescent="0.25">
      <c r="A191" s="190" t="s">
        <v>514</v>
      </c>
      <c r="B191" s="197" t="s">
        <v>344</v>
      </c>
      <c r="C191" s="198" t="s">
        <v>295</v>
      </c>
      <c r="D191" s="198" t="s">
        <v>295</v>
      </c>
      <c r="E191" s="98" t="s">
        <v>515</v>
      </c>
      <c r="F191" s="198"/>
      <c r="G191" s="99">
        <f>G192</f>
        <v>10000</v>
      </c>
      <c r="H191" s="73"/>
      <c r="I191" s="73"/>
    </row>
    <row r="192" spans="1:12" ht="33.75" customHeight="1" thickBot="1" x14ac:dyDescent="0.25">
      <c r="A192" s="96" t="s">
        <v>360</v>
      </c>
      <c r="B192" s="197" t="s">
        <v>344</v>
      </c>
      <c r="C192" s="198" t="s">
        <v>295</v>
      </c>
      <c r="D192" s="198" t="s">
        <v>295</v>
      </c>
      <c r="E192" s="98" t="s">
        <v>515</v>
      </c>
      <c r="F192" s="198" t="s">
        <v>90</v>
      </c>
      <c r="G192" s="99">
        <f>'0503117 Отчет об исп'!P106</f>
        <v>10000</v>
      </c>
    </row>
    <row r="193" spans="1:11" s="187" customFormat="1" ht="16.5" thickBot="1" x14ac:dyDescent="0.25">
      <c r="A193" s="120" t="s">
        <v>294</v>
      </c>
      <c r="B193" s="121" t="s">
        <v>344</v>
      </c>
      <c r="C193" s="122" t="s">
        <v>284</v>
      </c>
      <c r="D193" s="122" t="s">
        <v>279</v>
      </c>
      <c r="E193" s="122"/>
      <c r="F193" s="122"/>
      <c r="G193" s="135">
        <f>SUM(G194)</f>
        <v>7013101.6600000001</v>
      </c>
      <c r="H193" s="186"/>
      <c r="I193" s="186"/>
      <c r="K193" s="225"/>
    </row>
    <row r="194" spans="1:11" s="100" customFormat="1" ht="15.75" x14ac:dyDescent="0.2">
      <c r="A194" s="101" t="s">
        <v>516</v>
      </c>
      <c r="B194" s="126" t="s">
        <v>344</v>
      </c>
      <c r="C194" s="127" t="s">
        <v>284</v>
      </c>
      <c r="D194" s="127" t="s">
        <v>276</v>
      </c>
      <c r="E194" s="127"/>
      <c r="F194" s="127"/>
      <c r="G194" s="171">
        <f>G198+G199+G206+G207+G210+G211</f>
        <v>7013101.6600000001</v>
      </c>
      <c r="H194" s="73"/>
      <c r="I194" s="73"/>
    </row>
    <row r="195" spans="1:11" s="100" customFormat="1" ht="15.75" customHeight="1" x14ac:dyDescent="0.2">
      <c r="A195" s="96" t="s">
        <v>517</v>
      </c>
      <c r="B195" s="97" t="s">
        <v>344</v>
      </c>
      <c r="C195" s="98" t="s">
        <v>284</v>
      </c>
      <c r="D195" s="98" t="s">
        <v>276</v>
      </c>
      <c r="E195" s="98" t="s">
        <v>518</v>
      </c>
      <c r="F195" s="98"/>
      <c r="G195" s="99">
        <f>G196+G208</f>
        <v>7013101.6600000001</v>
      </c>
      <c r="H195" s="73"/>
      <c r="I195" s="73"/>
    </row>
    <row r="196" spans="1:11" s="100" customFormat="1" ht="15.75" x14ac:dyDescent="0.2">
      <c r="A196" s="96" t="s">
        <v>519</v>
      </c>
      <c r="B196" s="97" t="s">
        <v>344</v>
      </c>
      <c r="C196" s="98" t="s">
        <v>284</v>
      </c>
      <c r="D196" s="98" t="s">
        <v>276</v>
      </c>
      <c r="E196" s="98" t="s">
        <v>520</v>
      </c>
      <c r="F196" s="98"/>
      <c r="G196" s="99">
        <f>G198+G199+G206+G207</f>
        <v>5963101.6600000001</v>
      </c>
      <c r="H196" s="73"/>
      <c r="I196" s="73"/>
    </row>
    <row r="197" spans="1:11" s="100" customFormat="1" ht="31.5" x14ac:dyDescent="0.2">
      <c r="A197" s="96" t="s">
        <v>521</v>
      </c>
      <c r="B197" s="97" t="s">
        <v>344</v>
      </c>
      <c r="C197" s="98" t="s">
        <v>284</v>
      </c>
      <c r="D197" s="98" t="s">
        <v>276</v>
      </c>
      <c r="E197" s="98" t="s">
        <v>522</v>
      </c>
      <c r="F197" s="98"/>
      <c r="G197" s="99">
        <f>G198+G199</f>
        <v>5944801.6600000001</v>
      </c>
      <c r="H197" s="73"/>
      <c r="I197" s="73"/>
    </row>
    <row r="198" spans="1:11" ht="80.25" customHeight="1" x14ac:dyDescent="0.2">
      <c r="A198" s="96" t="s">
        <v>352</v>
      </c>
      <c r="B198" s="97" t="s">
        <v>344</v>
      </c>
      <c r="C198" s="98" t="s">
        <v>284</v>
      </c>
      <c r="D198" s="98" t="s">
        <v>276</v>
      </c>
      <c r="E198" s="98" t="s">
        <v>522</v>
      </c>
      <c r="F198" s="98" t="s">
        <v>353</v>
      </c>
      <c r="G198" s="99">
        <f>SUM('0503117 Отчет об исп'!P107:R108,'0503117 Отчет об исп'!P109:R109)</f>
        <v>4630100</v>
      </c>
    </row>
    <row r="199" spans="1:11" ht="33.75" customHeight="1" x14ac:dyDescent="0.2">
      <c r="A199" s="96" t="s">
        <v>360</v>
      </c>
      <c r="B199" s="97" t="s">
        <v>344</v>
      </c>
      <c r="C199" s="98" t="s">
        <v>284</v>
      </c>
      <c r="D199" s="98" t="s">
        <v>276</v>
      </c>
      <c r="E199" s="98" t="s">
        <v>522</v>
      </c>
      <c r="F199" s="98" t="s">
        <v>90</v>
      </c>
      <c r="G199" s="99">
        <f>SUM('0503117 Отчет об исп'!P110:R110,'0503117 Отчет об исп'!P115:R115)</f>
        <v>1314701.6599999999</v>
      </c>
    </row>
    <row r="200" spans="1:11" s="100" customFormat="1" ht="14.25" hidden="1" customHeight="1" x14ac:dyDescent="0.2">
      <c r="A200" s="96" t="s">
        <v>380</v>
      </c>
      <c r="B200" s="97" t="s">
        <v>344</v>
      </c>
      <c r="C200" s="98" t="s">
        <v>284</v>
      </c>
      <c r="D200" s="98" t="s">
        <v>276</v>
      </c>
      <c r="E200" s="98" t="s">
        <v>522</v>
      </c>
      <c r="F200" s="98" t="s">
        <v>363</v>
      </c>
      <c r="G200" s="99">
        <v>0</v>
      </c>
      <c r="H200" s="73"/>
      <c r="I200" s="73"/>
    </row>
    <row r="201" spans="1:11" ht="15.75" hidden="1" x14ac:dyDescent="0.2">
      <c r="A201" s="136"/>
      <c r="B201" s="137"/>
      <c r="C201" s="138"/>
      <c r="D201" s="138"/>
      <c r="E201" s="138"/>
      <c r="F201" s="138"/>
      <c r="G201" s="139"/>
    </row>
    <row r="202" spans="1:11" ht="15.75" hidden="1" x14ac:dyDescent="0.2">
      <c r="A202" s="136"/>
      <c r="B202" s="137"/>
      <c r="C202" s="138"/>
      <c r="D202" s="138"/>
      <c r="E202" s="138"/>
      <c r="F202" s="138"/>
      <c r="G202" s="139"/>
    </row>
    <row r="203" spans="1:11" s="100" customFormat="1" ht="17.25" hidden="1" customHeight="1" x14ac:dyDescent="0.2">
      <c r="A203" s="96" t="s">
        <v>523</v>
      </c>
      <c r="B203" s="97" t="s">
        <v>344</v>
      </c>
      <c r="C203" s="98" t="s">
        <v>284</v>
      </c>
      <c r="D203" s="98" t="s">
        <v>276</v>
      </c>
      <c r="E203" s="98" t="s">
        <v>524</v>
      </c>
      <c r="F203" s="98"/>
      <c r="G203" s="99">
        <f>G204</f>
        <v>0</v>
      </c>
      <c r="H203" s="73"/>
      <c r="I203" s="73"/>
    </row>
    <row r="204" spans="1:11" ht="18" hidden="1" customHeight="1" x14ac:dyDescent="0.2">
      <c r="A204" s="109" t="s">
        <v>360</v>
      </c>
      <c r="B204" s="97" t="s">
        <v>344</v>
      </c>
      <c r="C204" s="98" t="s">
        <v>284</v>
      </c>
      <c r="D204" s="98" t="s">
        <v>276</v>
      </c>
      <c r="E204" s="98" t="s">
        <v>524</v>
      </c>
      <c r="F204" s="98" t="s">
        <v>90</v>
      </c>
      <c r="G204" s="99"/>
    </row>
    <row r="205" spans="1:11" ht="36.75" hidden="1" customHeight="1" x14ac:dyDescent="0.2">
      <c r="A205" s="199" t="s">
        <v>364</v>
      </c>
      <c r="B205" s="97" t="s">
        <v>344</v>
      </c>
      <c r="C205" s="98" t="s">
        <v>284</v>
      </c>
      <c r="D205" s="98" t="s">
        <v>276</v>
      </c>
      <c r="E205" s="98" t="s">
        <v>525</v>
      </c>
      <c r="F205" s="98" t="s">
        <v>90</v>
      </c>
      <c r="G205" s="99">
        <v>0</v>
      </c>
    </row>
    <row r="206" spans="1:11" ht="36.75" customHeight="1" x14ac:dyDescent="0.2">
      <c r="A206" s="96" t="s">
        <v>360</v>
      </c>
      <c r="B206" s="97" t="s">
        <v>344</v>
      </c>
      <c r="C206" s="98" t="s">
        <v>284</v>
      </c>
      <c r="D206" s="98" t="s">
        <v>276</v>
      </c>
      <c r="E206" s="98" t="s">
        <v>526</v>
      </c>
      <c r="F206" s="98" t="s">
        <v>90</v>
      </c>
      <c r="G206" s="99">
        <f>'0503117 Отчет об исп'!P111</f>
        <v>0</v>
      </c>
    </row>
    <row r="207" spans="1:11" ht="26.25" customHeight="1" x14ac:dyDescent="0.2">
      <c r="A207" s="199" t="s">
        <v>527</v>
      </c>
      <c r="B207" s="97" t="s">
        <v>344</v>
      </c>
      <c r="C207" s="98" t="s">
        <v>284</v>
      </c>
      <c r="D207" s="98" t="s">
        <v>276</v>
      </c>
      <c r="E207" s="98" t="s">
        <v>522</v>
      </c>
      <c r="F207" s="98" t="s">
        <v>363</v>
      </c>
      <c r="G207" s="99">
        <f>SUM('0503117 Отчет об исп'!P112:R114)</f>
        <v>18300</v>
      </c>
    </row>
    <row r="208" spans="1:11" s="100" customFormat="1" ht="15.75" x14ac:dyDescent="0.25">
      <c r="A208" s="200" t="s">
        <v>528</v>
      </c>
      <c r="B208" s="97" t="s">
        <v>344</v>
      </c>
      <c r="C208" s="98" t="s">
        <v>284</v>
      </c>
      <c r="D208" s="98" t="s">
        <v>276</v>
      </c>
      <c r="E208" s="98" t="s">
        <v>529</v>
      </c>
      <c r="F208" s="98"/>
      <c r="G208" s="99">
        <f>SUM(G209)</f>
        <v>1050000</v>
      </c>
      <c r="H208" s="73"/>
      <c r="I208" s="73"/>
    </row>
    <row r="209" spans="1:256" s="100" customFormat="1" ht="31.5" x14ac:dyDescent="0.2">
      <c r="A209" s="96" t="s">
        <v>521</v>
      </c>
      <c r="B209" s="97" t="s">
        <v>344</v>
      </c>
      <c r="C209" s="98" t="s">
        <v>284</v>
      </c>
      <c r="D209" s="98" t="s">
        <v>276</v>
      </c>
      <c r="E209" s="98" t="s">
        <v>530</v>
      </c>
      <c r="F209" s="98"/>
      <c r="G209" s="99">
        <f>SUM(G210+G211)</f>
        <v>1050000</v>
      </c>
      <c r="H209" s="73"/>
      <c r="I209" s="73"/>
    </row>
    <row r="210" spans="1:256" ht="94.5" x14ac:dyDescent="0.2">
      <c r="A210" s="96" t="s">
        <v>352</v>
      </c>
      <c r="B210" s="97" t="s">
        <v>344</v>
      </c>
      <c r="C210" s="98" t="s">
        <v>284</v>
      </c>
      <c r="D210" s="98" t="s">
        <v>276</v>
      </c>
      <c r="E210" s="98" t="s">
        <v>530</v>
      </c>
      <c r="F210" s="98" t="s">
        <v>353</v>
      </c>
      <c r="G210" s="99">
        <f>SUM('0503117 Отчет об исп'!P116:R117)</f>
        <v>1030000</v>
      </c>
      <c r="I210" s="201"/>
    </row>
    <row r="211" spans="1:256" ht="32.25" thickBot="1" x14ac:dyDescent="0.25">
      <c r="A211" s="96" t="s">
        <v>360</v>
      </c>
      <c r="B211" s="97" t="s">
        <v>344</v>
      </c>
      <c r="C211" s="98" t="s">
        <v>284</v>
      </c>
      <c r="D211" s="98" t="s">
        <v>276</v>
      </c>
      <c r="E211" s="98" t="s">
        <v>530</v>
      </c>
      <c r="F211" s="98" t="s">
        <v>90</v>
      </c>
      <c r="G211" s="99">
        <f>'0503117 Отчет об исп'!P118</f>
        <v>20000</v>
      </c>
    </row>
    <row r="212" spans="1:256" ht="16.5" hidden="1" thickBot="1" x14ac:dyDescent="0.25">
      <c r="A212" s="136"/>
      <c r="B212" s="137"/>
      <c r="C212" s="138"/>
      <c r="D212" s="138"/>
      <c r="E212" s="138"/>
      <c r="F212" s="138"/>
      <c r="G212" s="139"/>
    </row>
    <row r="213" spans="1:256" s="79" customFormat="1" ht="16.5" hidden="1" thickBot="1" x14ac:dyDescent="0.25">
      <c r="A213" s="136"/>
      <c r="B213" s="137"/>
      <c r="C213" s="138"/>
      <c r="D213" s="138"/>
      <c r="E213" s="138"/>
      <c r="F213" s="138"/>
      <c r="G213" s="139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/>
      <c r="DJ213" s="76"/>
      <c r="DK213" s="76"/>
      <c r="DL213" s="76"/>
      <c r="DM213" s="76"/>
      <c r="DN213" s="76"/>
      <c r="DO213" s="76"/>
      <c r="DP213" s="76"/>
      <c r="DQ213" s="76"/>
      <c r="DR213" s="76"/>
      <c r="DS213" s="76"/>
      <c r="DT213" s="76"/>
      <c r="DU213" s="76"/>
      <c r="DV213" s="76"/>
      <c r="DW213" s="76"/>
      <c r="DX213" s="76"/>
      <c r="DY213" s="76"/>
      <c r="DZ213" s="76"/>
      <c r="EA213" s="76"/>
      <c r="EB213" s="76"/>
      <c r="EC213" s="76"/>
      <c r="ED213" s="76"/>
      <c r="EE213" s="76"/>
      <c r="EF213" s="76"/>
      <c r="EG213" s="76"/>
      <c r="EH213" s="76"/>
      <c r="EI213" s="76"/>
      <c r="EJ213" s="76"/>
      <c r="EK213" s="76"/>
      <c r="EL213" s="76"/>
      <c r="EM213" s="76"/>
      <c r="EN213" s="76"/>
      <c r="EO213" s="76"/>
      <c r="EP213" s="76"/>
      <c r="EQ213" s="76"/>
      <c r="ER213" s="76"/>
      <c r="ES213" s="76"/>
      <c r="ET213" s="76"/>
      <c r="EU213" s="76"/>
      <c r="EV213" s="76"/>
      <c r="EW213" s="76"/>
      <c r="EX213" s="76"/>
      <c r="EY213" s="76"/>
      <c r="EZ213" s="76"/>
      <c r="FA213" s="76"/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  <c r="IO213" s="76"/>
      <c r="IP213" s="76"/>
      <c r="IQ213" s="76"/>
      <c r="IR213" s="76"/>
      <c r="IS213" s="76"/>
      <c r="IT213" s="76"/>
      <c r="IU213" s="76"/>
      <c r="IV213" s="76"/>
    </row>
    <row r="214" spans="1:256" s="79" customFormat="1" ht="16.5" hidden="1" thickBot="1" x14ac:dyDescent="0.25">
      <c r="A214" s="136"/>
      <c r="B214" s="137"/>
      <c r="C214" s="138"/>
      <c r="D214" s="138"/>
      <c r="E214" s="138"/>
      <c r="F214" s="138"/>
      <c r="G214" s="139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/>
      <c r="EM214" s="76"/>
      <c r="EN214" s="76"/>
      <c r="EO214" s="76"/>
      <c r="EP214" s="76"/>
      <c r="EQ214" s="76"/>
      <c r="ER214" s="76"/>
      <c r="ES214" s="76"/>
      <c r="ET214" s="76"/>
      <c r="EU214" s="76"/>
      <c r="EV214" s="76"/>
      <c r="EW214" s="76"/>
      <c r="EX214" s="76"/>
      <c r="EY214" s="76"/>
      <c r="EZ214" s="76"/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  <c r="IO214" s="76"/>
      <c r="IP214" s="76"/>
      <c r="IQ214" s="76"/>
      <c r="IR214" s="76"/>
      <c r="IS214" s="76"/>
      <c r="IT214" s="76"/>
      <c r="IU214" s="76"/>
      <c r="IV214" s="76"/>
    </row>
    <row r="215" spans="1:256" s="79" customFormat="1" ht="15.75" hidden="1" customHeight="1" x14ac:dyDescent="0.2">
      <c r="A215" s="136"/>
      <c r="B215" s="137"/>
      <c r="C215" s="138"/>
      <c r="D215" s="138"/>
      <c r="E215" s="138"/>
      <c r="F215" s="138"/>
      <c r="G215" s="139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/>
      <c r="EN215" s="76"/>
      <c r="EO215" s="76"/>
      <c r="EP215" s="76"/>
      <c r="EQ215" s="76"/>
      <c r="ER215" s="76"/>
      <c r="ES215" s="76"/>
      <c r="ET215" s="76"/>
      <c r="EU215" s="76"/>
      <c r="EV215" s="76"/>
      <c r="EW215" s="76"/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  <c r="IO215" s="76"/>
      <c r="IP215" s="76"/>
      <c r="IQ215" s="76"/>
      <c r="IR215" s="76"/>
      <c r="IS215" s="76"/>
      <c r="IT215" s="76"/>
      <c r="IU215" s="76"/>
      <c r="IV215" s="76"/>
    </row>
    <row r="216" spans="1:256" s="79" customFormat="1" ht="16.5" hidden="1" thickBot="1" x14ac:dyDescent="0.25">
      <c r="A216" s="136"/>
      <c r="B216" s="137"/>
      <c r="C216" s="138"/>
      <c r="D216" s="138"/>
      <c r="E216" s="138"/>
      <c r="F216" s="138"/>
      <c r="G216" s="139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  <c r="IO216" s="76"/>
      <c r="IP216" s="76"/>
      <c r="IQ216" s="76"/>
      <c r="IR216" s="76"/>
      <c r="IS216" s="76"/>
      <c r="IT216" s="76"/>
      <c r="IU216" s="76"/>
      <c r="IV216" s="76"/>
    </row>
    <row r="217" spans="1:256" s="79" customFormat="1" ht="16.5" hidden="1" thickBot="1" x14ac:dyDescent="0.25">
      <c r="A217" s="136"/>
      <c r="B217" s="137"/>
      <c r="C217" s="138"/>
      <c r="D217" s="138"/>
      <c r="E217" s="138"/>
      <c r="F217" s="138"/>
      <c r="G217" s="139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/>
      <c r="EJ217" s="76"/>
      <c r="EK217" s="76"/>
      <c r="EL217" s="76"/>
      <c r="EM217" s="76"/>
      <c r="EN217" s="76"/>
      <c r="EO217" s="76"/>
      <c r="EP217" s="76"/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  <c r="IO217" s="76"/>
      <c r="IP217" s="76"/>
      <c r="IQ217" s="76"/>
      <c r="IR217" s="76"/>
      <c r="IS217" s="76"/>
      <c r="IT217" s="76"/>
      <c r="IU217" s="76"/>
      <c r="IV217" s="76"/>
    </row>
    <row r="218" spans="1:256" s="79" customFormat="1" ht="16.5" hidden="1" thickBot="1" x14ac:dyDescent="0.25">
      <c r="A218" s="136"/>
      <c r="B218" s="137"/>
      <c r="C218" s="138"/>
      <c r="D218" s="138"/>
      <c r="E218" s="138"/>
      <c r="F218" s="138"/>
      <c r="G218" s="139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/>
      <c r="EN218" s="76"/>
      <c r="EO218" s="76"/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  <c r="IO218" s="76"/>
      <c r="IP218" s="76"/>
      <c r="IQ218" s="76"/>
      <c r="IR218" s="76"/>
      <c r="IS218" s="76"/>
      <c r="IT218" s="76"/>
      <c r="IU218" s="76"/>
      <c r="IV218" s="76"/>
    </row>
    <row r="219" spans="1:256" s="79" customFormat="1" ht="16.5" hidden="1" thickBot="1" x14ac:dyDescent="0.25">
      <c r="A219" s="136"/>
      <c r="B219" s="137"/>
      <c r="C219" s="138"/>
      <c r="D219" s="138"/>
      <c r="E219" s="138"/>
      <c r="F219" s="138"/>
      <c r="G219" s="139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  <c r="IO219" s="76"/>
      <c r="IP219" s="76"/>
      <c r="IQ219" s="76"/>
      <c r="IR219" s="76"/>
      <c r="IS219" s="76"/>
      <c r="IT219" s="76"/>
      <c r="IU219" s="76"/>
      <c r="IV219" s="76"/>
    </row>
    <row r="220" spans="1:256" s="79" customFormat="1" ht="16.5" hidden="1" thickBot="1" x14ac:dyDescent="0.25">
      <c r="A220" s="136"/>
      <c r="B220" s="137"/>
      <c r="C220" s="138"/>
      <c r="D220" s="138"/>
      <c r="E220" s="138"/>
      <c r="F220" s="138"/>
      <c r="G220" s="139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6"/>
      <c r="EL220" s="76"/>
      <c r="EM220" s="76"/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  <c r="IO220" s="76"/>
      <c r="IP220" s="76"/>
      <c r="IQ220" s="76"/>
      <c r="IR220" s="76"/>
      <c r="IS220" s="76"/>
      <c r="IT220" s="76"/>
      <c r="IU220" s="76"/>
      <c r="IV220" s="76"/>
    </row>
    <row r="221" spans="1:256" s="79" customFormat="1" ht="17.25" hidden="1" customHeight="1" x14ac:dyDescent="0.2">
      <c r="A221" s="136"/>
      <c r="B221" s="137"/>
      <c r="C221" s="138"/>
      <c r="D221" s="138"/>
      <c r="E221" s="138"/>
      <c r="F221" s="138"/>
      <c r="G221" s="139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/>
      <c r="DT221" s="76"/>
      <c r="DU221" s="76"/>
      <c r="DV221" s="76"/>
      <c r="DW221" s="76"/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6"/>
      <c r="EL221" s="76"/>
      <c r="EM221" s="76"/>
      <c r="EN221" s="76"/>
      <c r="EO221" s="76"/>
      <c r="EP221" s="76"/>
      <c r="EQ221" s="76"/>
      <c r="ER221" s="76"/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  <c r="IO221" s="76"/>
      <c r="IP221" s="76"/>
      <c r="IQ221" s="76"/>
      <c r="IR221" s="76"/>
      <c r="IS221" s="76"/>
      <c r="IT221" s="76"/>
      <c r="IU221" s="76"/>
      <c r="IV221" s="76"/>
    </row>
    <row r="222" spans="1:256" s="79" customFormat="1" ht="16.5" hidden="1" thickBot="1" x14ac:dyDescent="0.25">
      <c r="A222" s="120"/>
      <c r="B222" s="202"/>
      <c r="C222" s="203"/>
      <c r="D222" s="203"/>
      <c r="E222" s="203"/>
      <c r="F222" s="203"/>
      <c r="G222" s="204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6"/>
      <c r="DP222" s="76"/>
      <c r="DQ222" s="76"/>
      <c r="DR222" s="76"/>
      <c r="DS222" s="76"/>
      <c r="DT222" s="76"/>
      <c r="DU222" s="76"/>
      <c r="DV222" s="76"/>
      <c r="DW222" s="76"/>
      <c r="DX222" s="76"/>
      <c r="DY222" s="76"/>
      <c r="DZ222" s="76"/>
      <c r="EA222" s="76"/>
      <c r="EB222" s="76"/>
      <c r="EC222" s="76"/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76"/>
      <c r="EP222" s="76"/>
      <c r="EQ222" s="76"/>
      <c r="ER222" s="76"/>
      <c r="ES222" s="76"/>
      <c r="ET222" s="76"/>
      <c r="EU222" s="76"/>
      <c r="EV222" s="76"/>
      <c r="EW222" s="76"/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  <c r="IO222" s="76"/>
      <c r="IP222" s="76"/>
      <c r="IQ222" s="76"/>
      <c r="IR222" s="76"/>
      <c r="IS222" s="76"/>
      <c r="IT222" s="76"/>
      <c r="IU222" s="76"/>
      <c r="IV222" s="76"/>
    </row>
    <row r="223" spans="1:256" s="79" customFormat="1" ht="16.5" hidden="1" customHeight="1" x14ac:dyDescent="0.2">
      <c r="A223" s="136"/>
      <c r="B223" s="137"/>
      <c r="C223" s="138"/>
      <c r="D223" s="138"/>
      <c r="E223" s="138"/>
      <c r="F223" s="138"/>
      <c r="G223" s="139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/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  <c r="IO223" s="76"/>
      <c r="IP223" s="76"/>
      <c r="IQ223" s="76"/>
      <c r="IR223" s="76"/>
      <c r="IS223" s="76"/>
      <c r="IT223" s="76"/>
      <c r="IU223" s="76"/>
      <c r="IV223" s="76"/>
    </row>
    <row r="224" spans="1:256" s="79" customFormat="1" ht="16.5" hidden="1" customHeight="1" x14ac:dyDescent="0.2">
      <c r="A224" s="136"/>
      <c r="B224" s="137"/>
      <c r="C224" s="138"/>
      <c r="D224" s="138"/>
      <c r="E224" s="138"/>
      <c r="F224" s="138"/>
      <c r="G224" s="139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76"/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  <c r="IO224" s="76"/>
      <c r="IP224" s="76"/>
      <c r="IQ224" s="76"/>
      <c r="IR224" s="76"/>
      <c r="IS224" s="76"/>
      <c r="IT224" s="76"/>
      <c r="IU224" s="76"/>
      <c r="IV224" s="76"/>
    </row>
    <row r="225" spans="1:256" s="79" customFormat="1" ht="16.5" hidden="1" thickBot="1" x14ac:dyDescent="0.25">
      <c r="A225" s="136"/>
      <c r="B225" s="137"/>
      <c r="C225" s="138"/>
      <c r="D225" s="138"/>
      <c r="E225" s="138"/>
      <c r="F225" s="138"/>
      <c r="G225" s="139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6"/>
      <c r="DP225" s="76"/>
      <c r="DQ225" s="76"/>
      <c r="DR225" s="76"/>
      <c r="DS225" s="76"/>
      <c r="DT225" s="76"/>
      <c r="DU225" s="76"/>
      <c r="DV225" s="76"/>
      <c r="DW225" s="76"/>
      <c r="DX225" s="76"/>
      <c r="DY225" s="76"/>
      <c r="DZ225" s="76"/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76"/>
      <c r="EP225" s="76"/>
      <c r="EQ225" s="76"/>
      <c r="ER225" s="76"/>
      <c r="ES225" s="76"/>
      <c r="ET225" s="76"/>
      <c r="EU225" s="76"/>
      <c r="EV225" s="76"/>
      <c r="EW225" s="76"/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  <c r="IO225" s="76"/>
      <c r="IP225" s="76"/>
      <c r="IQ225" s="76"/>
      <c r="IR225" s="76"/>
      <c r="IS225" s="76"/>
      <c r="IT225" s="76"/>
      <c r="IU225" s="76"/>
      <c r="IV225" s="76"/>
    </row>
    <row r="226" spans="1:256" s="79" customFormat="1" ht="48.75" hidden="1" customHeight="1" x14ac:dyDescent="0.2">
      <c r="A226" s="136"/>
      <c r="B226" s="137"/>
      <c r="C226" s="138"/>
      <c r="D226" s="138"/>
      <c r="E226" s="138"/>
      <c r="F226" s="138"/>
      <c r="G226" s="139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6"/>
      <c r="DP226" s="76"/>
      <c r="DQ226" s="76"/>
      <c r="DR226" s="76"/>
      <c r="DS226" s="76"/>
      <c r="DT226" s="76"/>
      <c r="DU226" s="76"/>
      <c r="DV226" s="76"/>
      <c r="DW226" s="76"/>
      <c r="DX226" s="76"/>
      <c r="DY226" s="76"/>
      <c r="DZ226" s="76"/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76"/>
      <c r="EP226" s="76"/>
      <c r="EQ226" s="76"/>
      <c r="ER226" s="76"/>
      <c r="ES226" s="76"/>
      <c r="ET226" s="76"/>
      <c r="EU226" s="76"/>
      <c r="EV226" s="76"/>
      <c r="EW226" s="76"/>
      <c r="EX226" s="76"/>
      <c r="EY226" s="76"/>
      <c r="EZ226" s="76"/>
      <c r="FA226" s="76"/>
      <c r="FB226" s="76"/>
      <c r="FC226" s="76"/>
      <c r="FD226" s="76"/>
      <c r="FE226" s="76"/>
      <c r="FF226" s="76"/>
      <c r="FG226" s="76"/>
      <c r="FH226" s="76"/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  <c r="IO226" s="76"/>
      <c r="IP226" s="76"/>
      <c r="IQ226" s="76"/>
      <c r="IR226" s="76"/>
      <c r="IS226" s="76"/>
      <c r="IT226" s="76"/>
      <c r="IU226" s="76"/>
      <c r="IV226" s="76"/>
    </row>
    <row r="227" spans="1:256" s="79" customFormat="1" ht="16.5" hidden="1" thickBot="1" x14ac:dyDescent="0.25">
      <c r="A227" s="120"/>
      <c r="B227" s="202"/>
      <c r="C227" s="203"/>
      <c r="D227" s="203"/>
      <c r="E227" s="203"/>
      <c r="F227" s="203"/>
      <c r="G227" s="204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6"/>
      <c r="DP227" s="76"/>
      <c r="DQ227" s="76"/>
      <c r="DR227" s="76"/>
      <c r="DS227" s="76"/>
      <c r="DT227" s="76"/>
      <c r="DU227" s="76"/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76"/>
      <c r="EP227" s="76"/>
      <c r="EQ227" s="76"/>
      <c r="ER227" s="76"/>
      <c r="ES227" s="76"/>
      <c r="ET227" s="76"/>
      <c r="EU227" s="76"/>
      <c r="EV227" s="76"/>
      <c r="EW227" s="76"/>
      <c r="EX227" s="76"/>
      <c r="EY227" s="76"/>
      <c r="EZ227" s="76"/>
      <c r="FA227" s="76"/>
      <c r="FB227" s="76"/>
      <c r="FC227" s="76"/>
      <c r="FD227" s="76"/>
      <c r="FE227" s="76"/>
      <c r="FF227" s="76"/>
      <c r="FG227" s="76"/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  <c r="IO227" s="76"/>
      <c r="IP227" s="76"/>
      <c r="IQ227" s="76"/>
      <c r="IR227" s="76"/>
      <c r="IS227" s="76"/>
      <c r="IT227" s="76"/>
      <c r="IU227" s="76"/>
      <c r="IV227" s="76"/>
    </row>
    <row r="228" spans="1:256" s="79" customFormat="1" ht="15" hidden="1" customHeight="1" x14ac:dyDescent="0.2">
      <c r="A228" s="136"/>
      <c r="B228" s="137"/>
      <c r="C228" s="138"/>
      <c r="D228" s="138"/>
      <c r="E228" s="138"/>
      <c r="F228" s="138"/>
      <c r="G228" s="139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6"/>
      <c r="DP228" s="76"/>
      <c r="DQ228" s="76"/>
      <c r="DR228" s="76"/>
      <c r="DS228" s="76"/>
      <c r="DT228" s="76"/>
      <c r="DU228" s="76"/>
      <c r="DV228" s="76"/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76"/>
      <c r="EP228" s="76"/>
      <c r="EQ228" s="76"/>
      <c r="ER228" s="76"/>
      <c r="ES228" s="76"/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/>
      <c r="FE228" s="76"/>
      <c r="FF228" s="76"/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  <c r="IO228" s="76"/>
      <c r="IP228" s="76"/>
      <c r="IQ228" s="76"/>
      <c r="IR228" s="76"/>
      <c r="IS228" s="76"/>
      <c r="IT228" s="76"/>
      <c r="IU228" s="76"/>
      <c r="IV228" s="76"/>
    </row>
    <row r="229" spans="1:256" ht="16.5" hidden="1" thickBot="1" x14ac:dyDescent="0.25">
      <c r="A229" s="136"/>
      <c r="B229" s="137"/>
      <c r="C229" s="138"/>
      <c r="D229" s="138"/>
      <c r="E229" s="138"/>
      <c r="F229" s="138"/>
      <c r="G229" s="139"/>
    </row>
    <row r="230" spans="1:256" ht="16.5" hidden="1" thickBot="1" x14ac:dyDescent="0.25">
      <c r="A230" s="136"/>
      <c r="B230" s="137"/>
      <c r="C230" s="138"/>
      <c r="D230" s="138"/>
      <c r="E230" s="138"/>
      <c r="F230" s="138"/>
      <c r="G230" s="139"/>
    </row>
    <row r="231" spans="1:256" ht="16.5" hidden="1" thickBot="1" x14ac:dyDescent="0.25">
      <c r="A231" s="136"/>
      <c r="B231" s="137"/>
      <c r="C231" s="138"/>
      <c r="D231" s="138"/>
      <c r="E231" s="138"/>
      <c r="F231" s="138"/>
      <c r="G231" s="139"/>
    </row>
    <row r="232" spans="1:256" ht="15.75" hidden="1" customHeight="1" x14ac:dyDescent="0.2">
      <c r="A232" s="136"/>
      <c r="B232" s="137"/>
      <c r="C232" s="138"/>
      <c r="D232" s="138"/>
      <c r="E232" s="138"/>
      <c r="F232" s="138"/>
      <c r="G232" s="139"/>
    </row>
    <row r="233" spans="1:256" ht="16.5" hidden="1" thickBot="1" x14ac:dyDescent="0.25">
      <c r="A233" s="136"/>
      <c r="B233" s="205"/>
      <c r="C233" s="206"/>
      <c r="D233" s="206"/>
      <c r="E233" s="138"/>
      <c r="F233" s="138"/>
      <c r="G233" s="207"/>
    </row>
    <row r="234" spans="1:256" s="187" customFormat="1" ht="16.5" thickBot="1" x14ac:dyDescent="0.25">
      <c r="A234" s="120" t="s">
        <v>282</v>
      </c>
      <c r="B234" s="121" t="s">
        <v>344</v>
      </c>
      <c r="C234" s="122" t="s">
        <v>280</v>
      </c>
      <c r="D234" s="122" t="s">
        <v>279</v>
      </c>
      <c r="E234" s="122"/>
      <c r="F234" s="122"/>
      <c r="G234" s="135">
        <f>G235+G243</f>
        <v>160000</v>
      </c>
      <c r="H234" s="186"/>
      <c r="I234" s="186"/>
      <c r="K234" s="225"/>
    </row>
    <row r="235" spans="1:256" s="100" customFormat="1" ht="15.75" x14ac:dyDescent="0.2">
      <c r="A235" s="101" t="s">
        <v>281</v>
      </c>
      <c r="B235" s="126" t="s">
        <v>344</v>
      </c>
      <c r="C235" s="127" t="s">
        <v>280</v>
      </c>
      <c r="D235" s="127" t="s">
        <v>276</v>
      </c>
      <c r="E235" s="127"/>
      <c r="F235" s="127"/>
      <c r="G235" s="171">
        <f>G236</f>
        <v>160000</v>
      </c>
      <c r="H235" s="73"/>
      <c r="I235" s="73"/>
    </row>
    <row r="236" spans="1:256" s="100" customFormat="1" ht="31.5" x14ac:dyDescent="0.2">
      <c r="A236" s="96" t="s">
        <v>354</v>
      </c>
      <c r="B236" s="97" t="s">
        <v>344</v>
      </c>
      <c r="C236" s="98" t="s">
        <v>280</v>
      </c>
      <c r="D236" s="98" t="s">
        <v>276</v>
      </c>
      <c r="E236" s="98" t="s">
        <v>355</v>
      </c>
      <c r="F236" s="98"/>
      <c r="G236" s="99">
        <f>G237</f>
        <v>160000</v>
      </c>
      <c r="H236" s="73"/>
      <c r="I236" s="73"/>
    </row>
    <row r="237" spans="1:256" s="100" customFormat="1" ht="36.75" customHeight="1" x14ac:dyDescent="0.2">
      <c r="A237" s="190" t="s">
        <v>531</v>
      </c>
      <c r="B237" s="97" t="s">
        <v>344</v>
      </c>
      <c r="C237" s="98" t="s">
        <v>280</v>
      </c>
      <c r="D237" s="98" t="s">
        <v>276</v>
      </c>
      <c r="E237" s="98" t="s">
        <v>532</v>
      </c>
      <c r="F237" s="98"/>
      <c r="G237" s="99">
        <f>G238</f>
        <v>160000</v>
      </c>
      <c r="H237" s="73"/>
      <c r="I237" s="73"/>
    </row>
    <row r="238" spans="1:256" s="100" customFormat="1" ht="32.25" customHeight="1" x14ac:dyDescent="0.2">
      <c r="A238" s="190" t="s">
        <v>533</v>
      </c>
      <c r="B238" s="97" t="s">
        <v>344</v>
      </c>
      <c r="C238" s="98" t="s">
        <v>280</v>
      </c>
      <c r="D238" s="98" t="s">
        <v>276</v>
      </c>
      <c r="E238" s="98" t="s">
        <v>534</v>
      </c>
      <c r="F238" s="98"/>
      <c r="G238" s="99">
        <f>G239</f>
        <v>160000</v>
      </c>
      <c r="H238" s="73"/>
      <c r="I238" s="73"/>
    </row>
    <row r="239" spans="1:256" s="100" customFormat="1" ht="32.25" customHeight="1" x14ac:dyDescent="0.2">
      <c r="A239" s="190" t="s">
        <v>535</v>
      </c>
      <c r="B239" s="97" t="s">
        <v>344</v>
      </c>
      <c r="C239" s="98" t="s">
        <v>280</v>
      </c>
      <c r="D239" s="98" t="s">
        <v>276</v>
      </c>
      <c r="E239" s="98" t="s">
        <v>534</v>
      </c>
      <c r="F239" s="98" t="s">
        <v>536</v>
      </c>
      <c r="G239" s="99">
        <f>'0503117 Отчет об исп'!P119</f>
        <v>160000</v>
      </c>
      <c r="H239" s="73"/>
      <c r="I239" s="73"/>
      <c r="K239" s="224"/>
    </row>
    <row r="240" spans="1:256" ht="15.75" hidden="1" x14ac:dyDescent="0.2">
      <c r="A240" s="120"/>
      <c r="B240" s="202"/>
      <c r="C240" s="203"/>
      <c r="D240" s="203"/>
      <c r="E240" s="203"/>
      <c r="F240" s="203"/>
      <c r="G240" s="204"/>
    </row>
    <row r="241" spans="1:11" ht="15.75" hidden="1" x14ac:dyDescent="0.2">
      <c r="A241" s="136"/>
      <c r="B241" s="140"/>
      <c r="C241" s="141"/>
      <c r="D241" s="141"/>
      <c r="E241" s="141"/>
      <c r="F241" s="141"/>
      <c r="G241" s="139"/>
    </row>
    <row r="242" spans="1:11" ht="15.75" hidden="1" x14ac:dyDescent="0.2">
      <c r="A242" s="136"/>
      <c r="B242" s="140"/>
      <c r="C242" s="141"/>
      <c r="D242" s="141"/>
      <c r="E242" s="141"/>
      <c r="F242" s="141"/>
      <c r="G242" s="139"/>
    </row>
    <row r="243" spans="1:11" s="106" customFormat="1" ht="0.75" customHeight="1" thickBot="1" x14ac:dyDescent="0.25">
      <c r="A243" s="101" t="s">
        <v>537</v>
      </c>
      <c r="B243" s="102" t="s">
        <v>344</v>
      </c>
      <c r="C243" s="103" t="s">
        <v>280</v>
      </c>
      <c r="D243" s="103" t="s">
        <v>286</v>
      </c>
      <c r="E243" s="103"/>
      <c r="F243" s="103"/>
      <c r="G243" s="104">
        <f>G244</f>
        <v>0</v>
      </c>
      <c r="H243" s="105"/>
      <c r="I243" s="105"/>
    </row>
    <row r="244" spans="1:11" s="100" customFormat="1" ht="11.25" hidden="1" customHeight="1" thickBot="1" x14ac:dyDescent="0.25">
      <c r="A244" s="96" t="s">
        <v>538</v>
      </c>
      <c r="B244" s="97" t="s">
        <v>344</v>
      </c>
      <c r="C244" s="98" t="s">
        <v>280</v>
      </c>
      <c r="D244" s="98" t="s">
        <v>286</v>
      </c>
      <c r="E244" s="98" t="s">
        <v>539</v>
      </c>
      <c r="F244" s="98"/>
      <c r="G244" s="99">
        <f>G245</f>
        <v>0</v>
      </c>
      <c r="H244" s="73"/>
      <c r="I244" s="73"/>
    </row>
    <row r="245" spans="1:11" s="100" customFormat="1" ht="13.5" hidden="1" customHeight="1" thickBot="1" x14ac:dyDescent="0.25">
      <c r="A245" s="96" t="s">
        <v>540</v>
      </c>
      <c r="B245" s="97" t="s">
        <v>344</v>
      </c>
      <c r="C245" s="98" t="s">
        <v>280</v>
      </c>
      <c r="D245" s="98" t="s">
        <v>286</v>
      </c>
      <c r="E245" s="98" t="s">
        <v>541</v>
      </c>
      <c r="F245" s="144"/>
      <c r="G245" s="99">
        <f>G246</f>
        <v>0</v>
      </c>
      <c r="H245" s="73"/>
      <c r="I245" s="73"/>
    </row>
    <row r="246" spans="1:11" s="100" customFormat="1" ht="11.25" hidden="1" customHeight="1" thickBot="1" x14ac:dyDescent="0.25">
      <c r="A246" s="96" t="s">
        <v>542</v>
      </c>
      <c r="B246" s="97" t="s">
        <v>344</v>
      </c>
      <c r="C246" s="98" t="s">
        <v>280</v>
      </c>
      <c r="D246" s="98" t="s">
        <v>286</v>
      </c>
      <c r="E246" s="98" t="s">
        <v>543</v>
      </c>
      <c r="F246" s="144"/>
      <c r="G246" s="99">
        <f>G247</f>
        <v>0</v>
      </c>
      <c r="H246" s="73"/>
      <c r="I246" s="73"/>
    </row>
    <row r="247" spans="1:11" s="100" customFormat="1" ht="15" hidden="1" customHeight="1" thickBot="1" x14ac:dyDescent="0.25">
      <c r="A247" s="96" t="s">
        <v>535</v>
      </c>
      <c r="B247" s="97" t="s">
        <v>344</v>
      </c>
      <c r="C247" s="98" t="s">
        <v>280</v>
      </c>
      <c r="D247" s="98" t="s">
        <v>286</v>
      </c>
      <c r="E247" s="98" t="s">
        <v>543</v>
      </c>
      <c r="F247" s="98" t="s">
        <v>536</v>
      </c>
      <c r="G247" s="119"/>
      <c r="H247" s="73"/>
      <c r="I247" s="73"/>
    </row>
    <row r="248" spans="1:11" s="187" customFormat="1" ht="16.5" thickBot="1" x14ac:dyDescent="0.25">
      <c r="A248" s="120" t="s">
        <v>291</v>
      </c>
      <c r="B248" s="121" t="s">
        <v>344</v>
      </c>
      <c r="C248" s="122" t="s">
        <v>289</v>
      </c>
      <c r="D248" s="122" t="s">
        <v>279</v>
      </c>
      <c r="E248" s="122"/>
      <c r="F248" s="122"/>
      <c r="G248" s="135">
        <f>G249</f>
        <v>10000</v>
      </c>
      <c r="H248" s="186"/>
      <c r="I248" s="186"/>
      <c r="K248" s="225"/>
    </row>
    <row r="249" spans="1:11" s="106" customFormat="1" ht="31.5" x14ac:dyDescent="0.2">
      <c r="A249" s="101" t="s">
        <v>290</v>
      </c>
      <c r="B249" s="102" t="s">
        <v>344</v>
      </c>
      <c r="C249" s="103" t="s">
        <v>289</v>
      </c>
      <c r="D249" s="103" t="s">
        <v>288</v>
      </c>
      <c r="E249" s="103"/>
      <c r="F249" s="103"/>
      <c r="G249" s="104">
        <f>G250</f>
        <v>10000</v>
      </c>
      <c r="H249" s="105"/>
      <c r="I249" s="105"/>
    </row>
    <row r="250" spans="1:11" s="100" customFormat="1" ht="15.75" x14ac:dyDescent="0.25">
      <c r="A250" s="208" t="s">
        <v>291</v>
      </c>
      <c r="B250" s="97" t="s">
        <v>344</v>
      </c>
      <c r="C250" s="144" t="s">
        <v>289</v>
      </c>
      <c r="D250" s="144" t="s">
        <v>288</v>
      </c>
      <c r="E250" s="98" t="s">
        <v>544</v>
      </c>
      <c r="F250" s="98"/>
      <c r="G250" s="172">
        <f>G251</f>
        <v>10000</v>
      </c>
      <c r="H250" s="73"/>
      <c r="I250" s="73"/>
    </row>
    <row r="251" spans="1:11" s="100" customFormat="1" ht="31.5" x14ac:dyDescent="0.2">
      <c r="A251" s="96" t="s">
        <v>545</v>
      </c>
      <c r="B251" s="97" t="s">
        <v>344</v>
      </c>
      <c r="C251" s="144" t="s">
        <v>289</v>
      </c>
      <c r="D251" s="144" t="s">
        <v>288</v>
      </c>
      <c r="E251" s="98" t="s">
        <v>546</v>
      </c>
      <c r="F251" s="98"/>
      <c r="G251" s="172">
        <f>G253+G254</f>
        <v>10000</v>
      </c>
      <c r="H251" s="73"/>
      <c r="I251" s="73"/>
    </row>
    <row r="252" spans="1:11" s="100" customFormat="1" ht="31.5" x14ac:dyDescent="0.2">
      <c r="A252" s="96" t="s">
        <v>547</v>
      </c>
      <c r="B252" s="97" t="s">
        <v>344</v>
      </c>
      <c r="C252" s="144" t="s">
        <v>289</v>
      </c>
      <c r="D252" s="144" t="s">
        <v>288</v>
      </c>
      <c r="E252" s="98" t="s">
        <v>548</v>
      </c>
      <c r="F252" s="98"/>
      <c r="G252" s="172">
        <f>G254</f>
        <v>0</v>
      </c>
      <c r="H252" s="73"/>
      <c r="I252" s="73"/>
    </row>
    <row r="253" spans="1:11" s="100" customFormat="1" ht="31.5" x14ac:dyDescent="0.2">
      <c r="A253" s="96" t="s">
        <v>360</v>
      </c>
      <c r="B253" s="97" t="s">
        <v>344</v>
      </c>
      <c r="C253" s="144" t="s">
        <v>289</v>
      </c>
      <c r="D253" s="144" t="s">
        <v>288</v>
      </c>
      <c r="E253" s="98" t="s">
        <v>548</v>
      </c>
      <c r="F253" s="98" t="s">
        <v>90</v>
      </c>
      <c r="G253" s="172">
        <f>'0503117 Отчет об исп'!P120</f>
        <v>10000</v>
      </c>
      <c r="H253" s="73"/>
      <c r="I253" s="73"/>
    </row>
    <row r="254" spans="1:11" s="100" customFormat="1" ht="0.75" customHeight="1" thickBot="1" x14ac:dyDescent="0.25">
      <c r="A254" s="96" t="s">
        <v>360</v>
      </c>
      <c r="B254" s="97" t="s">
        <v>344</v>
      </c>
      <c r="C254" s="144" t="s">
        <v>289</v>
      </c>
      <c r="D254" s="144" t="s">
        <v>288</v>
      </c>
      <c r="E254" s="98" t="s">
        <v>559</v>
      </c>
      <c r="F254" s="98" t="s">
        <v>90</v>
      </c>
      <c r="G254" s="172">
        <f>'0503117 Отчет об исп'!P121</f>
        <v>0</v>
      </c>
      <c r="H254" s="73"/>
      <c r="I254" s="73"/>
    </row>
    <row r="255" spans="1:11" ht="16.5" hidden="1" thickBot="1" x14ac:dyDescent="0.25">
      <c r="A255" s="120"/>
      <c r="B255" s="121"/>
      <c r="C255" s="122"/>
      <c r="D255" s="122"/>
      <c r="E255" s="122"/>
      <c r="F255" s="122"/>
      <c r="G255" s="123"/>
    </row>
    <row r="256" spans="1:11" ht="16.5" hidden="1" thickBot="1" x14ac:dyDescent="0.25">
      <c r="A256" s="120"/>
      <c r="B256" s="167"/>
      <c r="C256" s="168"/>
      <c r="D256" s="168"/>
      <c r="E256" s="168"/>
      <c r="F256" s="168"/>
      <c r="G256" s="209"/>
    </row>
    <row r="257" spans="1:9" ht="16.5" hidden="1" thickBot="1" x14ac:dyDescent="0.25">
      <c r="A257" s="136"/>
      <c r="B257" s="137"/>
      <c r="C257" s="138"/>
      <c r="D257" s="138"/>
      <c r="E257" s="138"/>
      <c r="F257" s="138"/>
      <c r="G257" s="139"/>
    </row>
    <row r="258" spans="1:9" ht="16.5" hidden="1" thickBot="1" x14ac:dyDescent="0.25">
      <c r="A258" s="136"/>
      <c r="B258" s="137"/>
      <c r="C258" s="138"/>
      <c r="D258" s="138"/>
      <c r="E258" s="138"/>
      <c r="F258" s="138"/>
      <c r="G258" s="139"/>
    </row>
    <row r="259" spans="1:9" ht="16.5" hidden="1" thickBot="1" x14ac:dyDescent="0.25">
      <c r="A259" s="136"/>
      <c r="B259" s="137"/>
      <c r="C259" s="138"/>
      <c r="D259" s="138"/>
      <c r="E259" s="138"/>
      <c r="F259" s="138"/>
      <c r="G259" s="139"/>
    </row>
    <row r="260" spans="1:9" ht="16.5" hidden="1" customHeight="1" x14ac:dyDescent="0.2">
      <c r="A260" s="136"/>
      <c r="B260" s="137"/>
      <c r="C260" s="138"/>
      <c r="D260" s="138"/>
      <c r="E260" s="138"/>
      <c r="F260" s="138"/>
      <c r="G260" s="139"/>
    </row>
    <row r="261" spans="1:9" ht="16.5" hidden="1" thickBot="1" x14ac:dyDescent="0.25">
      <c r="A261" s="120"/>
      <c r="B261" s="202"/>
      <c r="C261" s="203"/>
      <c r="D261" s="203"/>
      <c r="E261" s="203"/>
      <c r="F261" s="203"/>
      <c r="G261" s="204"/>
    </row>
    <row r="262" spans="1:9" ht="16.5" hidden="1" thickBot="1" x14ac:dyDescent="0.25">
      <c r="A262" s="136"/>
      <c r="B262" s="137"/>
      <c r="C262" s="138"/>
      <c r="D262" s="138"/>
      <c r="E262" s="138"/>
      <c r="F262" s="138"/>
      <c r="G262" s="139"/>
    </row>
    <row r="263" spans="1:9" ht="16.5" hidden="1" thickBot="1" x14ac:dyDescent="0.3">
      <c r="A263" s="210"/>
      <c r="B263" s="137"/>
      <c r="C263" s="138"/>
      <c r="D263" s="138"/>
      <c r="E263" s="138"/>
      <c r="F263" s="138"/>
      <c r="G263" s="139"/>
    </row>
    <row r="264" spans="1:9" ht="16.5" hidden="1" thickBot="1" x14ac:dyDescent="0.25">
      <c r="A264" s="136"/>
      <c r="B264" s="137"/>
      <c r="C264" s="138"/>
      <c r="D264" s="138"/>
      <c r="E264" s="138"/>
      <c r="F264" s="138"/>
      <c r="G264" s="139"/>
    </row>
    <row r="265" spans="1:9" ht="16.5" hidden="1" thickBot="1" x14ac:dyDescent="0.25">
      <c r="A265" s="136"/>
      <c r="B265" s="137"/>
      <c r="C265" s="138"/>
      <c r="D265" s="138"/>
      <c r="E265" s="138"/>
      <c r="F265" s="138"/>
      <c r="G265" s="139"/>
    </row>
    <row r="266" spans="1:9" s="187" customFormat="1" ht="31.5" customHeight="1" thickBot="1" x14ac:dyDescent="0.25">
      <c r="A266" s="211" t="s">
        <v>278</v>
      </c>
      <c r="B266" s="121" t="s">
        <v>344</v>
      </c>
      <c r="C266" s="122" t="s">
        <v>277</v>
      </c>
      <c r="D266" s="122" t="s">
        <v>279</v>
      </c>
      <c r="E266" s="122"/>
      <c r="F266" s="122"/>
      <c r="G266" s="123">
        <v>0</v>
      </c>
      <c r="H266" s="186"/>
      <c r="I266" s="186"/>
    </row>
    <row r="267" spans="1:9" s="106" customFormat="1" ht="31.5" hidden="1" x14ac:dyDescent="0.2">
      <c r="A267" s="101" t="s">
        <v>549</v>
      </c>
      <c r="B267" s="194" t="s">
        <v>344</v>
      </c>
      <c r="C267" s="195" t="s">
        <v>277</v>
      </c>
      <c r="D267" s="195" t="s">
        <v>276</v>
      </c>
      <c r="E267" s="195"/>
      <c r="F267" s="195"/>
      <c r="G267" s="212">
        <f>G268</f>
        <v>0</v>
      </c>
      <c r="H267" s="105"/>
      <c r="I267" s="105"/>
    </row>
    <row r="268" spans="1:9" s="100" customFormat="1" ht="31.5" hidden="1" customHeight="1" x14ac:dyDescent="0.2">
      <c r="A268" s="213" t="s">
        <v>550</v>
      </c>
      <c r="B268" s="143" t="s">
        <v>344</v>
      </c>
      <c r="C268" s="144" t="s">
        <v>277</v>
      </c>
      <c r="D268" s="144" t="s">
        <v>276</v>
      </c>
      <c r="E268" s="144" t="s">
        <v>551</v>
      </c>
      <c r="F268" s="144"/>
      <c r="G268" s="99">
        <f>G269</f>
        <v>0</v>
      </c>
      <c r="H268" s="73"/>
      <c r="I268" s="73"/>
    </row>
    <row r="269" spans="1:9" s="100" customFormat="1" ht="31.5" hidden="1" x14ac:dyDescent="0.2">
      <c r="A269" s="213" t="s">
        <v>552</v>
      </c>
      <c r="B269" s="97" t="s">
        <v>344</v>
      </c>
      <c r="C269" s="98" t="s">
        <v>277</v>
      </c>
      <c r="D269" s="98" t="s">
        <v>276</v>
      </c>
      <c r="E269" s="144" t="s">
        <v>553</v>
      </c>
      <c r="F269" s="98"/>
      <c r="G269" s="99">
        <f>G270</f>
        <v>0</v>
      </c>
      <c r="H269" s="73"/>
      <c r="I269" s="73"/>
    </row>
    <row r="270" spans="1:9" s="100" customFormat="1" ht="31.5" hidden="1" x14ac:dyDescent="0.2">
      <c r="A270" s="213" t="s">
        <v>554</v>
      </c>
      <c r="B270" s="97" t="s">
        <v>344</v>
      </c>
      <c r="C270" s="98" t="s">
        <v>277</v>
      </c>
      <c r="D270" s="98" t="s">
        <v>276</v>
      </c>
      <c r="E270" s="144" t="s">
        <v>555</v>
      </c>
      <c r="F270" s="98"/>
      <c r="G270" s="99">
        <f>G271</f>
        <v>0</v>
      </c>
      <c r="H270" s="73"/>
      <c r="I270" s="73"/>
    </row>
    <row r="271" spans="1:9" s="100" customFormat="1" ht="32.25" hidden="1" thickBot="1" x14ac:dyDescent="0.35">
      <c r="A271" s="213" t="s">
        <v>556</v>
      </c>
      <c r="B271" s="197" t="s">
        <v>344</v>
      </c>
      <c r="C271" s="198" t="s">
        <v>277</v>
      </c>
      <c r="D271" s="198" t="s">
        <v>276</v>
      </c>
      <c r="E271" s="198" t="s">
        <v>555</v>
      </c>
      <c r="F271" s="198" t="s">
        <v>167</v>
      </c>
      <c r="G271" s="214">
        <v>0</v>
      </c>
      <c r="H271" s="215"/>
      <c r="I271" s="73"/>
    </row>
    <row r="272" spans="1:9" ht="409.6" hidden="1" customHeight="1" x14ac:dyDescent="0.2">
      <c r="A272" s="216"/>
      <c r="B272" s="217"/>
      <c r="C272" s="217"/>
      <c r="D272" s="217"/>
      <c r="E272" s="217"/>
      <c r="F272" s="217"/>
      <c r="G272" s="218">
        <v>218348243.22999996</v>
      </c>
    </row>
    <row r="273" spans="1:7" ht="31.5" customHeight="1" x14ac:dyDescent="0.2">
      <c r="A273" s="216"/>
      <c r="B273" s="217"/>
      <c r="C273" s="217"/>
      <c r="D273" s="217"/>
      <c r="E273" s="217"/>
      <c r="F273" s="217"/>
      <c r="G273" s="218"/>
    </row>
    <row r="274" spans="1:7" ht="18.75" x14ac:dyDescent="0.3">
      <c r="A274" s="219" t="s">
        <v>557</v>
      </c>
      <c r="B274" s="219"/>
      <c r="C274" s="220"/>
      <c r="E274" s="221"/>
      <c r="G274" s="222" t="s">
        <v>694</v>
      </c>
    </row>
  </sheetData>
  <sheetProtection selectLockedCells="1" selectUnlockedCells="1"/>
  <mergeCells count="15">
    <mergeCell ref="B1:G1"/>
    <mergeCell ref="B2:G2"/>
    <mergeCell ref="B3:G3"/>
    <mergeCell ref="B4:G4"/>
    <mergeCell ref="B5:G5"/>
    <mergeCell ref="A6:G6"/>
    <mergeCell ref="A7:G7"/>
    <mergeCell ref="A8:G8"/>
    <mergeCell ref="A10:A11"/>
    <mergeCell ref="B10:B11"/>
    <mergeCell ref="C10:C11"/>
    <mergeCell ref="D10:D11"/>
    <mergeCell ref="E10:E11"/>
    <mergeCell ref="F10:F11"/>
    <mergeCell ref="G10:G11"/>
  </mergeCells>
  <pageMargins left="0.39370078740157483" right="0.19685039370078741" top="0.55118110236220474" bottom="0.35433070866141736" header="0.31496062992125984" footer="0.36"/>
  <pageSetup paperSize="9" firstPageNumber="0" orientation="portrait" errors="blank" horizontalDpi="300" verticalDpi="300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35" sqref="F35"/>
    </sheetView>
  </sheetViews>
  <sheetFormatPr defaultRowHeight="12.75" x14ac:dyDescent="0.2"/>
  <cols>
    <col min="1" max="1" width="6.42578125" customWidth="1"/>
    <col min="2" max="2" width="63.140625" customWidth="1"/>
    <col min="3" max="3" width="19.28515625" customWidth="1"/>
  </cols>
  <sheetData>
    <row r="1" spans="1:3" ht="15.75" x14ac:dyDescent="0.2">
      <c r="B1" s="561" t="s">
        <v>560</v>
      </c>
      <c r="C1" s="561"/>
    </row>
    <row r="2" spans="1:3" ht="15.75" x14ac:dyDescent="0.2">
      <c r="B2" s="561" t="str">
        <f>данные!C11</f>
        <v>к решению 30 сессии Совета</v>
      </c>
      <c r="C2" s="561"/>
    </row>
    <row r="3" spans="1:3" ht="15.75" x14ac:dyDescent="0.2">
      <c r="B3" s="561" t="str">
        <f>данные!C12</f>
        <v>Кировского сельского поселения</v>
      </c>
      <c r="C3" s="561"/>
    </row>
    <row r="4" spans="1:3" ht="15.75" x14ac:dyDescent="0.2">
      <c r="B4" s="561" t="str">
        <f>данные!C13</f>
        <v>Славянского района</v>
      </c>
      <c r="C4" s="561"/>
    </row>
    <row r="5" spans="1:3" ht="15.75" x14ac:dyDescent="0.2">
      <c r="B5" s="561" t="str">
        <f>данные!C14</f>
        <v>от 25.02.2022 года №2</v>
      </c>
      <c r="C5" s="561"/>
    </row>
    <row r="6" spans="1:3" ht="18.75" x14ac:dyDescent="0.2">
      <c r="B6" s="562"/>
      <c r="C6" s="562"/>
    </row>
    <row r="7" spans="1:3" ht="18.75" x14ac:dyDescent="0.3">
      <c r="B7" s="563"/>
      <c r="C7" s="563"/>
    </row>
    <row r="8" spans="1:3" ht="18.75" x14ac:dyDescent="0.3">
      <c r="B8" s="559" t="s">
        <v>561</v>
      </c>
      <c r="C8" s="559"/>
    </row>
    <row r="9" spans="1:3" ht="18.75" x14ac:dyDescent="0.3">
      <c r="B9" s="559" t="s">
        <v>562</v>
      </c>
      <c r="C9" s="559"/>
    </row>
    <row r="10" spans="1:3" ht="18.75" x14ac:dyDescent="0.3">
      <c r="B10" s="560" t="s">
        <v>680</v>
      </c>
      <c r="C10" s="560"/>
    </row>
    <row r="11" spans="1:3" ht="15.75" x14ac:dyDescent="0.2">
      <c r="A11" s="232" t="s">
        <v>572</v>
      </c>
      <c r="B11" s="233" t="s">
        <v>563</v>
      </c>
      <c r="C11" s="233" t="s">
        <v>564</v>
      </c>
    </row>
    <row r="12" spans="1:3" ht="31.5" x14ac:dyDescent="0.2">
      <c r="A12" s="232">
        <v>1</v>
      </c>
      <c r="B12" s="231" t="s">
        <v>565</v>
      </c>
      <c r="C12" s="234">
        <f>'0503117 Отчет об исп'!P31/1000</f>
        <v>5381.8</v>
      </c>
    </row>
    <row r="13" spans="1:3" ht="31.5" x14ac:dyDescent="0.2">
      <c r="A13" s="232">
        <v>2</v>
      </c>
      <c r="B13" s="231" t="s">
        <v>68</v>
      </c>
      <c r="C13" s="234">
        <v>0</v>
      </c>
    </row>
    <row r="14" spans="1:3" ht="31.5" x14ac:dyDescent="0.2">
      <c r="A14" s="232">
        <v>3</v>
      </c>
      <c r="B14" s="231" t="s">
        <v>566</v>
      </c>
      <c r="C14" s="234">
        <f>'0503117 Отчет об исп'!P33/1000</f>
        <v>2431</v>
      </c>
    </row>
    <row r="15" spans="1:3" ht="15.75" x14ac:dyDescent="0.2">
      <c r="A15" s="232">
        <v>4</v>
      </c>
      <c r="B15" s="231" t="s">
        <v>72</v>
      </c>
      <c r="C15" s="234">
        <v>0</v>
      </c>
    </row>
    <row r="16" spans="1:3" ht="15.75" x14ac:dyDescent="0.2">
      <c r="A16" s="232">
        <v>5</v>
      </c>
      <c r="B16" s="231" t="s">
        <v>567</v>
      </c>
      <c r="C16" s="234">
        <f>C18+C19</f>
        <v>1386.9</v>
      </c>
    </row>
    <row r="17" spans="1:3" ht="15.75" x14ac:dyDescent="0.2">
      <c r="A17" s="232">
        <v>6</v>
      </c>
      <c r="B17" s="231" t="s">
        <v>568</v>
      </c>
      <c r="C17" s="235"/>
    </row>
    <row r="18" spans="1:3" ht="63" x14ac:dyDescent="0.2">
      <c r="A18" s="232">
        <v>7</v>
      </c>
      <c r="B18" s="231" t="s">
        <v>569</v>
      </c>
      <c r="C18" s="234">
        <f>'0503117 Отчет об исп'!P36/1000</f>
        <v>1386.9</v>
      </c>
    </row>
    <row r="19" spans="1:3" ht="31.5" x14ac:dyDescent="0.2">
      <c r="A19" s="232">
        <v>8</v>
      </c>
      <c r="B19" s="231" t="s">
        <v>482</v>
      </c>
      <c r="C19" s="234">
        <f>'0503117 Отчет об исп'!P35/1000</f>
        <v>0</v>
      </c>
    </row>
    <row r="20" spans="1:3" ht="31.5" x14ac:dyDescent="0.2">
      <c r="A20" s="232">
        <v>9</v>
      </c>
      <c r="B20" s="231" t="s">
        <v>570</v>
      </c>
      <c r="C20" s="234">
        <v>0</v>
      </c>
    </row>
    <row r="21" spans="1:3" ht="47.25" x14ac:dyDescent="0.2">
      <c r="A21" s="232">
        <v>10</v>
      </c>
      <c r="B21" s="231" t="s">
        <v>78</v>
      </c>
      <c r="C21" s="234">
        <f>'0503117 Отчет об исп'!P38/1000</f>
        <v>246</v>
      </c>
    </row>
    <row r="22" spans="1:3" ht="31.5" x14ac:dyDescent="0.2">
      <c r="A22" s="232">
        <v>11</v>
      </c>
      <c r="B22" s="231" t="s">
        <v>76</v>
      </c>
      <c r="C22" s="234">
        <f>'0503117 Отчет об исп'!P37/1000</f>
        <v>3.8</v>
      </c>
    </row>
    <row r="23" spans="1:3" ht="63" x14ac:dyDescent="0.2">
      <c r="A23" s="232">
        <v>12</v>
      </c>
      <c r="B23" s="231" t="s">
        <v>571</v>
      </c>
      <c r="C23" s="234">
        <f>'0503117 Отчет об исп'!P39/1000</f>
        <v>600</v>
      </c>
    </row>
    <row r="24" spans="1:3" ht="31.5" x14ac:dyDescent="0.2">
      <c r="A24" s="232">
        <v>13</v>
      </c>
      <c r="B24" s="231" t="s">
        <v>269</v>
      </c>
      <c r="C24" s="234">
        <f>'0503117 Отчет об исп'!P40/1000</f>
        <v>140</v>
      </c>
    </row>
    <row r="25" spans="1:3" ht="15.75" x14ac:dyDescent="0.2">
      <c r="A25" s="232">
        <v>14</v>
      </c>
      <c r="B25" s="231" t="s">
        <v>342</v>
      </c>
      <c r="C25" s="234">
        <f>SUM(C12:C24)-C16</f>
        <v>10189.5</v>
      </c>
    </row>
    <row r="26" spans="1:3" ht="18.75" x14ac:dyDescent="0.3">
      <c r="B26" s="230"/>
    </row>
    <row r="27" spans="1:3" ht="18.75" x14ac:dyDescent="0.3">
      <c r="B27" s="230" t="s">
        <v>573</v>
      </c>
      <c r="C27" s="335" t="s">
        <v>692</v>
      </c>
    </row>
  </sheetData>
  <mergeCells count="10">
    <mergeCell ref="B9:C9"/>
    <mergeCell ref="B10:C10"/>
    <mergeCell ref="B1:C1"/>
    <mergeCell ref="B2:C2"/>
    <mergeCell ref="B3:C3"/>
    <mergeCell ref="B4:C4"/>
    <mergeCell ref="B5:C5"/>
    <mergeCell ref="B6:C6"/>
    <mergeCell ref="B7:C7"/>
    <mergeCell ref="B8:C8"/>
  </mergeCells>
  <pageMargins left="0.92" right="0.31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24" sqref="E24"/>
    </sheetView>
  </sheetViews>
  <sheetFormatPr defaultRowHeight="12.75" x14ac:dyDescent="0.2"/>
  <cols>
    <col min="1" max="1" width="29.28515625" customWidth="1"/>
    <col min="2" max="2" width="49" customWidth="1"/>
    <col min="3" max="3" width="12.140625" customWidth="1"/>
  </cols>
  <sheetData>
    <row r="1" spans="1:3" ht="15.75" x14ac:dyDescent="0.25">
      <c r="A1" s="566" t="s">
        <v>601</v>
      </c>
      <c r="B1" s="566"/>
      <c r="C1" s="566"/>
    </row>
    <row r="2" spans="1:3" ht="15.75" x14ac:dyDescent="0.25">
      <c r="A2" s="566" t="str">
        <f>данные!C11</f>
        <v>к решению 30 сессии Совета</v>
      </c>
      <c r="B2" s="566"/>
      <c r="C2" s="566"/>
    </row>
    <row r="3" spans="1:3" ht="15.75" x14ac:dyDescent="0.25">
      <c r="A3" s="566" t="str">
        <f>данные!C12</f>
        <v>Кировского сельского поселения</v>
      </c>
      <c r="B3" s="566"/>
      <c r="C3" s="566"/>
    </row>
    <row r="4" spans="1:3" ht="15.75" x14ac:dyDescent="0.25">
      <c r="A4" s="566" t="str">
        <f>данные!C13</f>
        <v>Славянского района</v>
      </c>
      <c r="B4" s="566"/>
      <c r="C4" s="566"/>
    </row>
    <row r="5" spans="1:3" ht="15.75" x14ac:dyDescent="0.25">
      <c r="A5" s="566" t="str">
        <f>данные!C14</f>
        <v>от 25.02.2022 года №2</v>
      </c>
      <c r="B5" s="566"/>
      <c r="C5" s="566"/>
    </row>
    <row r="6" spans="1:3" ht="15.75" x14ac:dyDescent="0.25">
      <c r="A6" s="567"/>
      <c r="B6" s="567"/>
      <c r="C6" s="567"/>
    </row>
    <row r="7" spans="1:3" ht="15.75" x14ac:dyDescent="0.25">
      <c r="A7" s="564" t="s">
        <v>574</v>
      </c>
      <c r="B7" s="564"/>
      <c r="C7" s="564"/>
    </row>
    <row r="8" spans="1:3" ht="15.75" x14ac:dyDescent="0.25">
      <c r="A8" s="564" t="s">
        <v>575</v>
      </c>
      <c r="B8" s="564"/>
      <c r="C8" s="564"/>
    </row>
    <row r="9" spans="1:3" ht="15.75" x14ac:dyDescent="0.25">
      <c r="A9" s="564" t="s">
        <v>687</v>
      </c>
      <c r="B9" s="564"/>
      <c r="C9" s="564"/>
    </row>
    <row r="10" spans="1:3" ht="15.75" x14ac:dyDescent="0.25">
      <c r="A10" s="565" t="s">
        <v>576</v>
      </c>
      <c r="B10" s="565"/>
      <c r="C10" s="565"/>
    </row>
    <row r="11" spans="1:3" ht="15.75" x14ac:dyDescent="0.25">
      <c r="A11" s="236" t="s">
        <v>577</v>
      </c>
    </row>
    <row r="12" spans="1:3" ht="31.5" x14ac:dyDescent="0.25">
      <c r="A12" s="233" t="s">
        <v>578</v>
      </c>
      <c r="B12" s="238" t="s">
        <v>579</v>
      </c>
      <c r="C12" s="238" t="s">
        <v>324</v>
      </c>
    </row>
    <row r="13" spans="1:3" ht="31.5" x14ac:dyDescent="0.2">
      <c r="A13" s="239" t="s">
        <v>580</v>
      </c>
      <c r="B13" s="239" t="s">
        <v>581</v>
      </c>
      <c r="C13" s="240">
        <f>'0503117 Отчет об исп'!P122/1000</f>
        <v>-4409.5476000000017</v>
      </c>
    </row>
    <row r="14" spans="1:3" ht="15.75" x14ac:dyDescent="0.2">
      <c r="A14" s="231" t="s">
        <v>582</v>
      </c>
      <c r="B14" s="231"/>
      <c r="C14" s="241"/>
    </row>
    <row r="15" spans="1:3" ht="31.5" x14ac:dyDescent="0.2">
      <c r="A15" s="239" t="s">
        <v>583</v>
      </c>
      <c r="B15" s="239" t="s">
        <v>584</v>
      </c>
      <c r="C15" s="240">
        <v>0</v>
      </c>
    </row>
    <row r="16" spans="1:3" ht="47.25" x14ac:dyDescent="0.2">
      <c r="A16" s="231" t="s">
        <v>585</v>
      </c>
      <c r="B16" s="231" t="s">
        <v>586</v>
      </c>
      <c r="C16" s="241">
        <v>0</v>
      </c>
    </row>
    <row r="17" spans="1:5" ht="38.25" customHeight="1" x14ac:dyDescent="0.2">
      <c r="A17" s="231" t="s">
        <v>587</v>
      </c>
      <c r="B17" s="231" t="s">
        <v>588</v>
      </c>
      <c r="C17" s="241">
        <v>0</v>
      </c>
    </row>
    <row r="18" spans="1:5" ht="31.5" x14ac:dyDescent="0.2">
      <c r="A18" s="239" t="s">
        <v>589</v>
      </c>
      <c r="B18" s="239" t="s">
        <v>590</v>
      </c>
      <c r="C18" s="240">
        <v>0</v>
      </c>
    </row>
    <row r="19" spans="1:5" ht="63" x14ac:dyDescent="0.2">
      <c r="A19" s="231" t="s">
        <v>591</v>
      </c>
      <c r="B19" s="231" t="s">
        <v>592</v>
      </c>
      <c r="C19" s="241">
        <v>0</v>
      </c>
    </row>
    <row r="20" spans="1:5" ht="63" x14ac:dyDescent="0.2">
      <c r="A20" s="231" t="s">
        <v>593</v>
      </c>
      <c r="B20" s="231" t="s">
        <v>594</v>
      </c>
      <c r="C20" s="241">
        <v>0</v>
      </c>
    </row>
    <row r="21" spans="1:5" ht="31.5" x14ac:dyDescent="0.2">
      <c r="A21" s="231" t="s">
        <v>595</v>
      </c>
      <c r="B21" s="239" t="s">
        <v>596</v>
      </c>
      <c r="C21" s="240">
        <f>-C13</f>
        <v>4409.5476000000017</v>
      </c>
      <c r="E21" s="8"/>
    </row>
    <row r="22" spans="1:5" ht="35.25" customHeight="1" x14ac:dyDescent="0.2">
      <c r="A22" s="231" t="s">
        <v>597</v>
      </c>
      <c r="B22" s="231" t="s">
        <v>598</v>
      </c>
      <c r="C22" s="241">
        <f>'0503117 Отчет об исп'!P134/1000</f>
        <v>28322.214489999998</v>
      </c>
    </row>
    <row r="23" spans="1:5" ht="31.5" x14ac:dyDescent="0.2">
      <c r="A23" s="231" t="s">
        <v>599</v>
      </c>
      <c r="B23" s="231" t="s">
        <v>600</v>
      </c>
      <c r="C23" s="241">
        <f>'0503117 Отчет об исп'!P135/1000</f>
        <v>32731.76209</v>
      </c>
    </row>
    <row r="24" spans="1:5" ht="15.75" x14ac:dyDescent="0.25">
      <c r="A24" s="237" t="s">
        <v>398</v>
      </c>
    </row>
    <row r="25" spans="1:5" ht="15.75" x14ac:dyDescent="0.25">
      <c r="A25" s="229" t="s">
        <v>272</v>
      </c>
    </row>
    <row r="26" spans="1:5" ht="15.75" x14ac:dyDescent="0.25">
      <c r="A26" s="279" t="s">
        <v>638</v>
      </c>
      <c r="B26" s="334" t="s">
        <v>398</v>
      </c>
      <c r="C26" s="334" t="s">
        <v>693</v>
      </c>
    </row>
  </sheetData>
  <mergeCells count="10">
    <mergeCell ref="A7:C7"/>
    <mergeCell ref="A8:C8"/>
    <mergeCell ref="A9:C9"/>
    <mergeCell ref="A10:C10"/>
    <mergeCell ref="A1:C1"/>
    <mergeCell ref="A2:C2"/>
    <mergeCell ref="A3:C3"/>
    <mergeCell ref="A4:C4"/>
    <mergeCell ref="A5:C5"/>
    <mergeCell ref="A6:C6"/>
  </mergeCells>
  <pageMargins left="0.7" right="0.23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87"/>
  <sheetViews>
    <sheetView tabSelected="1" workbookViewId="0">
      <selection activeCell="D23" sqref="D23"/>
    </sheetView>
  </sheetViews>
  <sheetFormatPr defaultRowHeight="12.75" x14ac:dyDescent="0.2"/>
  <cols>
    <col min="1" max="1" width="56.28515625" style="79" customWidth="1"/>
    <col min="2" max="2" width="16.5703125" style="74" customWidth="1"/>
    <col min="3" max="3" width="7" style="74" customWidth="1"/>
    <col min="4" max="4" width="16.28515625" style="201" customWidth="1"/>
    <col min="5" max="5" width="3.28515625" style="79" customWidth="1"/>
    <col min="6" max="6" width="15" style="79" customWidth="1"/>
    <col min="7" max="7" width="9.140625" style="76"/>
    <col min="8" max="8" width="15" style="76" customWidth="1"/>
    <col min="9" max="9" width="12.7109375" style="76" bestFit="1" customWidth="1"/>
    <col min="10" max="11" width="9.140625" style="76"/>
    <col min="12" max="12" width="32.7109375" style="76" customWidth="1"/>
    <col min="13" max="256" width="9.140625" style="76"/>
    <col min="257" max="257" width="51.85546875" style="76" customWidth="1"/>
    <col min="258" max="258" width="15.140625" style="76" customWidth="1"/>
    <col min="259" max="259" width="7" style="76" customWidth="1"/>
    <col min="260" max="260" width="15" style="76" bestFit="1" customWidth="1"/>
    <col min="261" max="261" width="3.28515625" style="76" customWidth="1"/>
    <col min="262" max="512" width="9.140625" style="76"/>
    <col min="513" max="513" width="51.85546875" style="76" customWidth="1"/>
    <col min="514" max="514" width="15.140625" style="76" customWidth="1"/>
    <col min="515" max="515" width="7" style="76" customWidth="1"/>
    <col min="516" max="516" width="15" style="76" bestFit="1" customWidth="1"/>
    <col min="517" max="517" width="3.28515625" style="76" customWidth="1"/>
    <col min="518" max="768" width="9.140625" style="76"/>
    <col min="769" max="769" width="51.85546875" style="76" customWidth="1"/>
    <col min="770" max="770" width="15.140625" style="76" customWidth="1"/>
    <col min="771" max="771" width="7" style="76" customWidth="1"/>
    <col min="772" max="772" width="15" style="76" bestFit="1" customWidth="1"/>
    <col min="773" max="773" width="3.28515625" style="76" customWidth="1"/>
    <col min="774" max="1024" width="9.140625" style="76"/>
    <col min="1025" max="1025" width="51.85546875" style="76" customWidth="1"/>
    <col min="1026" max="1026" width="15.140625" style="76" customWidth="1"/>
    <col min="1027" max="1027" width="7" style="76" customWidth="1"/>
    <col min="1028" max="1028" width="15" style="76" bestFit="1" customWidth="1"/>
    <col min="1029" max="1029" width="3.28515625" style="76" customWidth="1"/>
    <col min="1030" max="1280" width="9.140625" style="76"/>
    <col min="1281" max="1281" width="51.85546875" style="76" customWidth="1"/>
    <col min="1282" max="1282" width="15.140625" style="76" customWidth="1"/>
    <col min="1283" max="1283" width="7" style="76" customWidth="1"/>
    <col min="1284" max="1284" width="15" style="76" bestFit="1" customWidth="1"/>
    <col min="1285" max="1285" width="3.28515625" style="76" customWidth="1"/>
    <col min="1286" max="1536" width="9.140625" style="76"/>
    <col min="1537" max="1537" width="51.85546875" style="76" customWidth="1"/>
    <col min="1538" max="1538" width="15.140625" style="76" customWidth="1"/>
    <col min="1539" max="1539" width="7" style="76" customWidth="1"/>
    <col min="1540" max="1540" width="15" style="76" bestFit="1" customWidth="1"/>
    <col min="1541" max="1541" width="3.28515625" style="76" customWidth="1"/>
    <col min="1542" max="1792" width="9.140625" style="76"/>
    <col min="1793" max="1793" width="51.85546875" style="76" customWidth="1"/>
    <col min="1794" max="1794" width="15.140625" style="76" customWidth="1"/>
    <col min="1795" max="1795" width="7" style="76" customWidth="1"/>
    <col min="1796" max="1796" width="15" style="76" bestFit="1" customWidth="1"/>
    <col min="1797" max="1797" width="3.28515625" style="76" customWidth="1"/>
    <col min="1798" max="2048" width="9.140625" style="76"/>
    <col min="2049" max="2049" width="51.85546875" style="76" customWidth="1"/>
    <col min="2050" max="2050" width="15.140625" style="76" customWidth="1"/>
    <col min="2051" max="2051" width="7" style="76" customWidth="1"/>
    <col min="2052" max="2052" width="15" style="76" bestFit="1" customWidth="1"/>
    <col min="2053" max="2053" width="3.28515625" style="76" customWidth="1"/>
    <col min="2054" max="2304" width="9.140625" style="76"/>
    <col min="2305" max="2305" width="51.85546875" style="76" customWidth="1"/>
    <col min="2306" max="2306" width="15.140625" style="76" customWidth="1"/>
    <col min="2307" max="2307" width="7" style="76" customWidth="1"/>
    <col min="2308" max="2308" width="15" style="76" bestFit="1" customWidth="1"/>
    <col min="2309" max="2309" width="3.28515625" style="76" customWidth="1"/>
    <col min="2310" max="2560" width="9.140625" style="76"/>
    <col min="2561" max="2561" width="51.85546875" style="76" customWidth="1"/>
    <col min="2562" max="2562" width="15.140625" style="76" customWidth="1"/>
    <col min="2563" max="2563" width="7" style="76" customWidth="1"/>
    <col min="2564" max="2564" width="15" style="76" bestFit="1" customWidth="1"/>
    <col min="2565" max="2565" width="3.28515625" style="76" customWidth="1"/>
    <col min="2566" max="2816" width="9.140625" style="76"/>
    <col min="2817" max="2817" width="51.85546875" style="76" customWidth="1"/>
    <col min="2818" max="2818" width="15.140625" style="76" customWidth="1"/>
    <col min="2819" max="2819" width="7" style="76" customWidth="1"/>
    <col min="2820" max="2820" width="15" style="76" bestFit="1" customWidth="1"/>
    <col min="2821" max="2821" width="3.28515625" style="76" customWidth="1"/>
    <col min="2822" max="3072" width="9.140625" style="76"/>
    <col min="3073" max="3073" width="51.85546875" style="76" customWidth="1"/>
    <col min="3074" max="3074" width="15.140625" style="76" customWidth="1"/>
    <col min="3075" max="3075" width="7" style="76" customWidth="1"/>
    <col min="3076" max="3076" width="15" style="76" bestFit="1" customWidth="1"/>
    <col min="3077" max="3077" width="3.28515625" style="76" customWidth="1"/>
    <col min="3078" max="3328" width="9.140625" style="76"/>
    <col min="3329" max="3329" width="51.85546875" style="76" customWidth="1"/>
    <col min="3330" max="3330" width="15.140625" style="76" customWidth="1"/>
    <col min="3331" max="3331" width="7" style="76" customWidth="1"/>
    <col min="3332" max="3332" width="15" style="76" bestFit="1" customWidth="1"/>
    <col min="3333" max="3333" width="3.28515625" style="76" customWidth="1"/>
    <col min="3334" max="3584" width="9.140625" style="76"/>
    <col min="3585" max="3585" width="51.85546875" style="76" customWidth="1"/>
    <col min="3586" max="3586" width="15.140625" style="76" customWidth="1"/>
    <col min="3587" max="3587" width="7" style="76" customWidth="1"/>
    <col min="3588" max="3588" width="15" style="76" bestFit="1" customWidth="1"/>
    <col min="3589" max="3589" width="3.28515625" style="76" customWidth="1"/>
    <col min="3590" max="3840" width="9.140625" style="76"/>
    <col min="3841" max="3841" width="51.85546875" style="76" customWidth="1"/>
    <col min="3842" max="3842" width="15.140625" style="76" customWidth="1"/>
    <col min="3843" max="3843" width="7" style="76" customWidth="1"/>
    <col min="3844" max="3844" width="15" style="76" bestFit="1" customWidth="1"/>
    <col min="3845" max="3845" width="3.28515625" style="76" customWidth="1"/>
    <col min="3846" max="4096" width="9.140625" style="76"/>
    <col min="4097" max="4097" width="51.85546875" style="76" customWidth="1"/>
    <col min="4098" max="4098" width="15.140625" style="76" customWidth="1"/>
    <col min="4099" max="4099" width="7" style="76" customWidth="1"/>
    <col min="4100" max="4100" width="15" style="76" bestFit="1" customWidth="1"/>
    <col min="4101" max="4101" width="3.28515625" style="76" customWidth="1"/>
    <col min="4102" max="4352" width="9.140625" style="76"/>
    <col min="4353" max="4353" width="51.85546875" style="76" customWidth="1"/>
    <col min="4354" max="4354" width="15.140625" style="76" customWidth="1"/>
    <col min="4355" max="4355" width="7" style="76" customWidth="1"/>
    <col min="4356" max="4356" width="15" style="76" bestFit="1" customWidth="1"/>
    <col min="4357" max="4357" width="3.28515625" style="76" customWidth="1"/>
    <col min="4358" max="4608" width="9.140625" style="76"/>
    <col min="4609" max="4609" width="51.85546875" style="76" customWidth="1"/>
    <col min="4610" max="4610" width="15.140625" style="76" customWidth="1"/>
    <col min="4611" max="4611" width="7" style="76" customWidth="1"/>
    <col min="4612" max="4612" width="15" style="76" bestFit="1" customWidth="1"/>
    <col min="4613" max="4613" width="3.28515625" style="76" customWidth="1"/>
    <col min="4614" max="4864" width="9.140625" style="76"/>
    <col min="4865" max="4865" width="51.85546875" style="76" customWidth="1"/>
    <col min="4866" max="4866" width="15.140625" style="76" customWidth="1"/>
    <col min="4867" max="4867" width="7" style="76" customWidth="1"/>
    <col min="4868" max="4868" width="15" style="76" bestFit="1" customWidth="1"/>
    <col min="4869" max="4869" width="3.28515625" style="76" customWidth="1"/>
    <col min="4870" max="5120" width="9.140625" style="76"/>
    <col min="5121" max="5121" width="51.85546875" style="76" customWidth="1"/>
    <col min="5122" max="5122" width="15.140625" style="76" customWidth="1"/>
    <col min="5123" max="5123" width="7" style="76" customWidth="1"/>
    <col min="5124" max="5124" width="15" style="76" bestFit="1" customWidth="1"/>
    <col min="5125" max="5125" width="3.28515625" style="76" customWidth="1"/>
    <col min="5126" max="5376" width="9.140625" style="76"/>
    <col min="5377" max="5377" width="51.85546875" style="76" customWidth="1"/>
    <col min="5378" max="5378" width="15.140625" style="76" customWidth="1"/>
    <col min="5379" max="5379" width="7" style="76" customWidth="1"/>
    <col min="5380" max="5380" width="15" style="76" bestFit="1" customWidth="1"/>
    <col min="5381" max="5381" width="3.28515625" style="76" customWidth="1"/>
    <col min="5382" max="5632" width="9.140625" style="76"/>
    <col min="5633" max="5633" width="51.85546875" style="76" customWidth="1"/>
    <col min="5634" max="5634" width="15.140625" style="76" customWidth="1"/>
    <col min="5635" max="5635" width="7" style="76" customWidth="1"/>
    <col min="5636" max="5636" width="15" style="76" bestFit="1" customWidth="1"/>
    <col min="5637" max="5637" width="3.28515625" style="76" customWidth="1"/>
    <col min="5638" max="5888" width="9.140625" style="76"/>
    <col min="5889" max="5889" width="51.85546875" style="76" customWidth="1"/>
    <col min="5890" max="5890" width="15.140625" style="76" customWidth="1"/>
    <col min="5891" max="5891" width="7" style="76" customWidth="1"/>
    <col min="5892" max="5892" width="15" style="76" bestFit="1" customWidth="1"/>
    <col min="5893" max="5893" width="3.28515625" style="76" customWidth="1"/>
    <col min="5894" max="6144" width="9.140625" style="76"/>
    <col min="6145" max="6145" width="51.85546875" style="76" customWidth="1"/>
    <col min="6146" max="6146" width="15.140625" style="76" customWidth="1"/>
    <col min="6147" max="6147" width="7" style="76" customWidth="1"/>
    <col min="6148" max="6148" width="15" style="76" bestFit="1" customWidth="1"/>
    <col min="6149" max="6149" width="3.28515625" style="76" customWidth="1"/>
    <col min="6150" max="6400" width="9.140625" style="76"/>
    <col min="6401" max="6401" width="51.85546875" style="76" customWidth="1"/>
    <col min="6402" max="6402" width="15.140625" style="76" customWidth="1"/>
    <col min="6403" max="6403" width="7" style="76" customWidth="1"/>
    <col min="6404" max="6404" width="15" style="76" bestFit="1" customWidth="1"/>
    <col min="6405" max="6405" width="3.28515625" style="76" customWidth="1"/>
    <col min="6406" max="6656" width="9.140625" style="76"/>
    <col min="6657" max="6657" width="51.85546875" style="76" customWidth="1"/>
    <col min="6658" max="6658" width="15.140625" style="76" customWidth="1"/>
    <col min="6659" max="6659" width="7" style="76" customWidth="1"/>
    <col min="6660" max="6660" width="15" style="76" bestFit="1" customWidth="1"/>
    <col min="6661" max="6661" width="3.28515625" style="76" customWidth="1"/>
    <col min="6662" max="6912" width="9.140625" style="76"/>
    <col min="6913" max="6913" width="51.85546875" style="76" customWidth="1"/>
    <col min="6914" max="6914" width="15.140625" style="76" customWidth="1"/>
    <col min="6915" max="6915" width="7" style="76" customWidth="1"/>
    <col min="6916" max="6916" width="15" style="76" bestFit="1" customWidth="1"/>
    <col min="6917" max="6917" width="3.28515625" style="76" customWidth="1"/>
    <col min="6918" max="7168" width="9.140625" style="76"/>
    <col min="7169" max="7169" width="51.85546875" style="76" customWidth="1"/>
    <col min="7170" max="7170" width="15.140625" style="76" customWidth="1"/>
    <col min="7171" max="7171" width="7" style="76" customWidth="1"/>
    <col min="7172" max="7172" width="15" style="76" bestFit="1" customWidth="1"/>
    <col min="7173" max="7173" width="3.28515625" style="76" customWidth="1"/>
    <col min="7174" max="7424" width="9.140625" style="76"/>
    <col min="7425" max="7425" width="51.85546875" style="76" customWidth="1"/>
    <col min="7426" max="7426" width="15.140625" style="76" customWidth="1"/>
    <col min="7427" max="7427" width="7" style="76" customWidth="1"/>
    <col min="7428" max="7428" width="15" style="76" bestFit="1" customWidth="1"/>
    <col min="7429" max="7429" width="3.28515625" style="76" customWidth="1"/>
    <col min="7430" max="7680" width="9.140625" style="76"/>
    <col min="7681" max="7681" width="51.85546875" style="76" customWidth="1"/>
    <col min="7682" max="7682" width="15.140625" style="76" customWidth="1"/>
    <col min="7683" max="7683" width="7" style="76" customWidth="1"/>
    <col min="7684" max="7684" width="15" style="76" bestFit="1" customWidth="1"/>
    <col min="7685" max="7685" width="3.28515625" style="76" customWidth="1"/>
    <col min="7686" max="7936" width="9.140625" style="76"/>
    <col min="7937" max="7937" width="51.85546875" style="76" customWidth="1"/>
    <col min="7938" max="7938" width="15.140625" style="76" customWidth="1"/>
    <col min="7939" max="7939" width="7" style="76" customWidth="1"/>
    <col min="7940" max="7940" width="15" style="76" bestFit="1" customWidth="1"/>
    <col min="7941" max="7941" width="3.28515625" style="76" customWidth="1"/>
    <col min="7942" max="8192" width="9.140625" style="76"/>
    <col min="8193" max="8193" width="51.85546875" style="76" customWidth="1"/>
    <col min="8194" max="8194" width="15.140625" style="76" customWidth="1"/>
    <col min="8195" max="8195" width="7" style="76" customWidth="1"/>
    <col min="8196" max="8196" width="15" style="76" bestFit="1" customWidth="1"/>
    <col min="8197" max="8197" width="3.28515625" style="76" customWidth="1"/>
    <col min="8198" max="8448" width="9.140625" style="76"/>
    <col min="8449" max="8449" width="51.85546875" style="76" customWidth="1"/>
    <col min="8450" max="8450" width="15.140625" style="76" customWidth="1"/>
    <col min="8451" max="8451" width="7" style="76" customWidth="1"/>
    <col min="8452" max="8452" width="15" style="76" bestFit="1" customWidth="1"/>
    <col min="8453" max="8453" width="3.28515625" style="76" customWidth="1"/>
    <col min="8454" max="8704" width="9.140625" style="76"/>
    <col min="8705" max="8705" width="51.85546875" style="76" customWidth="1"/>
    <col min="8706" max="8706" width="15.140625" style="76" customWidth="1"/>
    <col min="8707" max="8707" width="7" style="76" customWidth="1"/>
    <col min="8708" max="8708" width="15" style="76" bestFit="1" customWidth="1"/>
    <col min="8709" max="8709" width="3.28515625" style="76" customWidth="1"/>
    <col min="8710" max="8960" width="9.140625" style="76"/>
    <col min="8961" max="8961" width="51.85546875" style="76" customWidth="1"/>
    <col min="8962" max="8962" width="15.140625" style="76" customWidth="1"/>
    <col min="8963" max="8963" width="7" style="76" customWidth="1"/>
    <col min="8964" max="8964" width="15" style="76" bestFit="1" customWidth="1"/>
    <col min="8965" max="8965" width="3.28515625" style="76" customWidth="1"/>
    <col min="8966" max="9216" width="9.140625" style="76"/>
    <col min="9217" max="9217" width="51.85546875" style="76" customWidth="1"/>
    <col min="9218" max="9218" width="15.140625" style="76" customWidth="1"/>
    <col min="9219" max="9219" width="7" style="76" customWidth="1"/>
    <col min="9220" max="9220" width="15" style="76" bestFit="1" customWidth="1"/>
    <col min="9221" max="9221" width="3.28515625" style="76" customWidth="1"/>
    <col min="9222" max="9472" width="9.140625" style="76"/>
    <col min="9473" max="9473" width="51.85546875" style="76" customWidth="1"/>
    <col min="9474" max="9474" width="15.140625" style="76" customWidth="1"/>
    <col min="9475" max="9475" width="7" style="76" customWidth="1"/>
    <col min="9476" max="9476" width="15" style="76" bestFit="1" customWidth="1"/>
    <col min="9477" max="9477" width="3.28515625" style="76" customWidth="1"/>
    <col min="9478" max="9728" width="9.140625" style="76"/>
    <col min="9729" max="9729" width="51.85546875" style="76" customWidth="1"/>
    <col min="9730" max="9730" width="15.140625" style="76" customWidth="1"/>
    <col min="9731" max="9731" width="7" style="76" customWidth="1"/>
    <col min="9732" max="9732" width="15" style="76" bestFit="1" customWidth="1"/>
    <col min="9733" max="9733" width="3.28515625" style="76" customWidth="1"/>
    <col min="9734" max="9984" width="9.140625" style="76"/>
    <col min="9985" max="9985" width="51.85546875" style="76" customWidth="1"/>
    <col min="9986" max="9986" width="15.140625" style="76" customWidth="1"/>
    <col min="9987" max="9987" width="7" style="76" customWidth="1"/>
    <col min="9988" max="9988" width="15" style="76" bestFit="1" customWidth="1"/>
    <col min="9989" max="9989" width="3.28515625" style="76" customWidth="1"/>
    <col min="9990" max="10240" width="9.140625" style="76"/>
    <col min="10241" max="10241" width="51.85546875" style="76" customWidth="1"/>
    <col min="10242" max="10242" width="15.140625" style="76" customWidth="1"/>
    <col min="10243" max="10243" width="7" style="76" customWidth="1"/>
    <col min="10244" max="10244" width="15" style="76" bestFit="1" customWidth="1"/>
    <col min="10245" max="10245" width="3.28515625" style="76" customWidth="1"/>
    <col min="10246" max="10496" width="9.140625" style="76"/>
    <col min="10497" max="10497" width="51.85546875" style="76" customWidth="1"/>
    <col min="10498" max="10498" width="15.140625" style="76" customWidth="1"/>
    <col min="10499" max="10499" width="7" style="76" customWidth="1"/>
    <col min="10500" max="10500" width="15" style="76" bestFit="1" customWidth="1"/>
    <col min="10501" max="10501" width="3.28515625" style="76" customWidth="1"/>
    <col min="10502" max="10752" width="9.140625" style="76"/>
    <col min="10753" max="10753" width="51.85546875" style="76" customWidth="1"/>
    <col min="10754" max="10754" width="15.140625" style="76" customWidth="1"/>
    <col min="10755" max="10755" width="7" style="76" customWidth="1"/>
    <col min="10756" max="10756" width="15" style="76" bestFit="1" customWidth="1"/>
    <col min="10757" max="10757" width="3.28515625" style="76" customWidth="1"/>
    <col min="10758" max="11008" width="9.140625" style="76"/>
    <col min="11009" max="11009" width="51.85546875" style="76" customWidth="1"/>
    <col min="11010" max="11010" width="15.140625" style="76" customWidth="1"/>
    <col min="11011" max="11011" width="7" style="76" customWidth="1"/>
    <col min="11012" max="11012" width="15" style="76" bestFit="1" customWidth="1"/>
    <col min="11013" max="11013" width="3.28515625" style="76" customWidth="1"/>
    <col min="11014" max="11264" width="9.140625" style="76"/>
    <col min="11265" max="11265" width="51.85546875" style="76" customWidth="1"/>
    <col min="11266" max="11266" width="15.140625" style="76" customWidth="1"/>
    <col min="11267" max="11267" width="7" style="76" customWidth="1"/>
    <col min="11268" max="11268" width="15" style="76" bestFit="1" customWidth="1"/>
    <col min="11269" max="11269" width="3.28515625" style="76" customWidth="1"/>
    <col min="11270" max="11520" width="9.140625" style="76"/>
    <col min="11521" max="11521" width="51.85546875" style="76" customWidth="1"/>
    <col min="11522" max="11522" width="15.140625" style="76" customWidth="1"/>
    <col min="11523" max="11523" width="7" style="76" customWidth="1"/>
    <col min="11524" max="11524" width="15" style="76" bestFit="1" customWidth="1"/>
    <col min="11525" max="11525" width="3.28515625" style="76" customWidth="1"/>
    <col min="11526" max="11776" width="9.140625" style="76"/>
    <col min="11777" max="11777" width="51.85546875" style="76" customWidth="1"/>
    <col min="11778" max="11778" width="15.140625" style="76" customWidth="1"/>
    <col min="11779" max="11779" width="7" style="76" customWidth="1"/>
    <col min="11780" max="11780" width="15" style="76" bestFit="1" customWidth="1"/>
    <col min="11781" max="11781" width="3.28515625" style="76" customWidth="1"/>
    <col min="11782" max="12032" width="9.140625" style="76"/>
    <col min="12033" max="12033" width="51.85546875" style="76" customWidth="1"/>
    <col min="12034" max="12034" width="15.140625" style="76" customWidth="1"/>
    <col min="12035" max="12035" width="7" style="76" customWidth="1"/>
    <col min="12036" max="12036" width="15" style="76" bestFit="1" customWidth="1"/>
    <col min="12037" max="12037" width="3.28515625" style="76" customWidth="1"/>
    <col min="12038" max="12288" width="9.140625" style="76"/>
    <col min="12289" max="12289" width="51.85546875" style="76" customWidth="1"/>
    <col min="12290" max="12290" width="15.140625" style="76" customWidth="1"/>
    <col min="12291" max="12291" width="7" style="76" customWidth="1"/>
    <col min="12292" max="12292" width="15" style="76" bestFit="1" customWidth="1"/>
    <col min="12293" max="12293" width="3.28515625" style="76" customWidth="1"/>
    <col min="12294" max="12544" width="9.140625" style="76"/>
    <col min="12545" max="12545" width="51.85546875" style="76" customWidth="1"/>
    <col min="12546" max="12546" width="15.140625" style="76" customWidth="1"/>
    <col min="12547" max="12547" width="7" style="76" customWidth="1"/>
    <col min="12548" max="12548" width="15" style="76" bestFit="1" customWidth="1"/>
    <col min="12549" max="12549" width="3.28515625" style="76" customWidth="1"/>
    <col min="12550" max="12800" width="9.140625" style="76"/>
    <col min="12801" max="12801" width="51.85546875" style="76" customWidth="1"/>
    <col min="12802" max="12802" width="15.140625" style="76" customWidth="1"/>
    <col min="12803" max="12803" width="7" style="76" customWidth="1"/>
    <col min="12804" max="12804" width="15" style="76" bestFit="1" customWidth="1"/>
    <col min="12805" max="12805" width="3.28515625" style="76" customWidth="1"/>
    <col min="12806" max="13056" width="9.140625" style="76"/>
    <col min="13057" max="13057" width="51.85546875" style="76" customWidth="1"/>
    <col min="13058" max="13058" width="15.140625" style="76" customWidth="1"/>
    <col min="13059" max="13059" width="7" style="76" customWidth="1"/>
    <col min="13060" max="13060" width="15" style="76" bestFit="1" customWidth="1"/>
    <col min="13061" max="13061" width="3.28515625" style="76" customWidth="1"/>
    <col min="13062" max="13312" width="9.140625" style="76"/>
    <col min="13313" max="13313" width="51.85546875" style="76" customWidth="1"/>
    <col min="13314" max="13314" width="15.140625" style="76" customWidth="1"/>
    <col min="13315" max="13315" width="7" style="76" customWidth="1"/>
    <col min="13316" max="13316" width="15" style="76" bestFit="1" customWidth="1"/>
    <col min="13317" max="13317" width="3.28515625" style="76" customWidth="1"/>
    <col min="13318" max="13568" width="9.140625" style="76"/>
    <col min="13569" max="13569" width="51.85546875" style="76" customWidth="1"/>
    <col min="13570" max="13570" width="15.140625" style="76" customWidth="1"/>
    <col min="13571" max="13571" width="7" style="76" customWidth="1"/>
    <col min="13572" max="13572" width="15" style="76" bestFit="1" customWidth="1"/>
    <col min="13573" max="13573" width="3.28515625" style="76" customWidth="1"/>
    <col min="13574" max="13824" width="9.140625" style="76"/>
    <col min="13825" max="13825" width="51.85546875" style="76" customWidth="1"/>
    <col min="13826" max="13826" width="15.140625" style="76" customWidth="1"/>
    <col min="13827" max="13827" width="7" style="76" customWidth="1"/>
    <col min="13828" max="13828" width="15" style="76" bestFit="1" customWidth="1"/>
    <col min="13829" max="13829" width="3.28515625" style="76" customWidth="1"/>
    <col min="13830" max="14080" width="9.140625" style="76"/>
    <col min="14081" max="14081" width="51.85546875" style="76" customWidth="1"/>
    <col min="14082" max="14082" width="15.140625" style="76" customWidth="1"/>
    <col min="14083" max="14083" width="7" style="76" customWidth="1"/>
    <col min="14084" max="14084" width="15" style="76" bestFit="1" customWidth="1"/>
    <col min="14085" max="14085" width="3.28515625" style="76" customWidth="1"/>
    <col min="14086" max="14336" width="9.140625" style="76"/>
    <col min="14337" max="14337" width="51.85546875" style="76" customWidth="1"/>
    <col min="14338" max="14338" width="15.140625" style="76" customWidth="1"/>
    <col min="14339" max="14339" width="7" style="76" customWidth="1"/>
    <col min="14340" max="14340" width="15" style="76" bestFit="1" customWidth="1"/>
    <col min="14341" max="14341" width="3.28515625" style="76" customWidth="1"/>
    <col min="14342" max="14592" width="9.140625" style="76"/>
    <col min="14593" max="14593" width="51.85546875" style="76" customWidth="1"/>
    <col min="14594" max="14594" width="15.140625" style="76" customWidth="1"/>
    <col min="14595" max="14595" width="7" style="76" customWidth="1"/>
    <col min="14596" max="14596" width="15" style="76" bestFit="1" customWidth="1"/>
    <col min="14597" max="14597" width="3.28515625" style="76" customWidth="1"/>
    <col min="14598" max="14848" width="9.140625" style="76"/>
    <col min="14849" max="14849" width="51.85546875" style="76" customWidth="1"/>
    <col min="14850" max="14850" width="15.140625" style="76" customWidth="1"/>
    <col min="14851" max="14851" width="7" style="76" customWidth="1"/>
    <col min="14852" max="14852" width="15" style="76" bestFit="1" customWidth="1"/>
    <col min="14853" max="14853" width="3.28515625" style="76" customWidth="1"/>
    <col min="14854" max="15104" width="9.140625" style="76"/>
    <col min="15105" max="15105" width="51.85546875" style="76" customWidth="1"/>
    <col min="15106" max="15106" width="15.140625" style="76" customWidth="1"/>
    <col min="15107" max="15107" width="7" style="76" customWidth="1"/>
    <col min="15108" max="15108" width="15" style="76" bestFit="1" customWidth="1"/>
    <col min="15109" max="15109" width="3.28515625" style="76" customWidth="1"/>
    <col min="15110" max="15360" width="9.140625" style="76"/>
    <col min="15361" max="15361" width="51.85546875" style="76" customWidth="1"/>
    <col min="15362" max="15362" width="15.140625" style="76" customWidth="1"/>
    <col min="15363" max="15363" width="7" style="76" customWidth="1"/>
    <col min="15364" max="15364" width="15" style="76" bestFit="1" customWidth="1"/>
    <col min="15365" max="15365" width="3.28515625" style="76" customWidth="1"/>
    <col min="15366" max="15616" width="9.140625" style="76"/>
    <col min="15617" max="15617" width="51.85546875" style="76" customWidth="1"/>
    <col min="15618" max="15618" width="15.140625" style="76" customWidth="1"/>
    <col min="15619" max="15619" width="7" style="76" customWidth="1"/>
    <col min="15620" max="15620" width="15" style="76" bestFit="1" customWidth="1"/>
    <col min="15621" max="15621" width="3.28515625" style="76" customWidth="1"/>
    <col min="15622" max="15872" width="9.140625" style="76"/>
    <col min="15873" max="15873" width="51.85546875" style="76" customWidth="1"/>
    <col min="15874" max="15874" width="15.140625" style="76" customWidth="1"/>
    <col min="15875" max="15875" width="7" style="76" customWidth="1"/>
    <col min="15876" max="15876" width="15" style="76" bestFit="1" customWidth="1"/>
    <col min="15877" max="15877" width="3.28515625" style="76" customWidth="1"/>
    <col min="15878" max="16128" width="9.140625" style="76"/>
    <col min="16129" max="16129" width="51.85546875" style="76" customWidth="1"/>
    <col min="16130" max="16130" width="15.140625" style="76" customWidth="1"/>
    <col min="16131" max="16131" width="7" style="76" customWidth="1"/>
    <col min="16132" max="16132" width="15" style="76" bestFit="1" customWidth="1"/>
    <col min="16133" max="16133" width="3.28515625" style="76" customWidth="1"/>
    <col min="16134" max="16384" width="9.140625" style="76"/>
  </cols>
  <sheetData>
    <row r="1" spans="1:253" ht="15.75" x14ac:dyDescent="0.2">
      <c r="A1" s="558" t="s">
        <v>602</v>
      </c>
      <c r="B1" s="558"/>
      <c r="C1" s="558"/>
      <c r="D1" s="558"/>
      <c r="E1" s="75"/>
      <c r="F1" s="7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</row>
    <row r="2" spans="1:253" ht="15.75" customHeight="1" x14ac:dyDescent="0.2">
      <c r="A2" s="558" t="str">
        <f>данные!C11</f>
        <v>к решению 30 сессии Совета</v>
      </c>
      <c r="B2" s="558"/>
      <c r="C2" s="558"/>
      <c r="D2" s="558"/>
      <c r="E2" s="75"/>
      <c r="F2" s="7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</row>
    <row r="3" spans="1:253" ht="15.75" customHeight="1" x14ac:dyDescent="0.2">
      <c r="A3" s="558" t="str">
        <f>данные!C12</f>
        <v>Кировского сельского поселения</v>
      </c>
      <c r="B3" s="558"/>
      <c r="C3" s="558"/>
      <c r="D3" s="558"/>
      <c r="E3" s="75"/>
      <c r="F3" s="7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</row>
    <row r="4" spans="1:253" ht="15.75" customHeight="1" x14ac:dyDescent="0.2">
      <c r="A4" s="558" t="str">
        <f>данные!C13</f>
        <v>Славянского района</v>
      </c>
      <c r="B4" s="558"/>
      <c r="C4" s="558"/>
      <c r="D4" s="558"/>
      <c r="E4" s="75"/>
      <c r="F4" s="7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</row>
    <row r="5" spans="1:253" ht="15.75" customHeight="1" x14ac:dyDescent="0.2">
      <c r="A5" s="558" t="str">
        <f>данные!C14</f>
        <v>от 25.02.2022 года №2</v>
      </c>
      <c r="B5" s="558"/>
      <c r="C5" s="558"/>
      <c r="D5" s="558"/>
      <c r="E5" s="75"/>
      <c r="F5" s="7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</row>
    <row r="6" spans="1:253" ht="17.25" customHeight="1" x14ac:dyDescent="0.3">
      <c r="A6" s="552" t="s">
        <v>329</v>
      </c>
      <c r="B6" s="552"/>
      <c r="C6" s="552"/>
      <c r="D6" s="552"/>
      <c r="E6" s="75"/>
      <c r="F6" s="7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</row>
    <row r="7" spans="1:253" ht="17.25" customHeight="1" x14ac:dyDescent="0.2">
      <c r="A7" s="568" t="s">
        <v>688</v>
      </c>
      <c r="B7" s="568"/>
      <c r="C7" s="568"/>
      <c r="D7" s="568"/>
      <c r="E7" s="75"/>
      <c r="F7" s="7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</row>
    <row r="8" spans="1:253" ht="79.5" customHeight="1" x14ac:dyDescent="0.2">
      <c r="A8" s="568"/>
      <c r="B8" s="568"/>
      <c r="C8" s="568"/>
      <c r="D8" s="568"/>
      <c r="E8" s="75"/>
      <c r="F8" s="75"/>
      <c r="G8" s="35"/>
      <c r="H8" s="35"/>
      <c r="I8" s="35"/>
      <c r="J8" s="35"/>
      <c r="K8" s="35"/>
      <c r="L8" s="280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</row>
    <row r="9" spans="1:253" ht="12" customHeight="1" thickBot="1" x14ac:dyDescent="0.35">
      <c r="A9" s="77" t="s">
        <v>335</v>
      </c>
      <c r="B9" s="77"/>
      <c r="C9" s="77"/>
      <c r="D9" s="78" t="s">
        <v>336</v>
      </c>
      <c r="E9" s="75"/>
      <c r="F9" s="75"/>
      <c r="G9" s="35"/>
      <c r="H9" s="35"/>
      <c r="I9" s="35"/>
      <c r="J9" s="35"/>
      <c r="K9" s="35"/>
      <c r="L9" s="280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</row>
    <row r="10" spans="1:253" ht="17.25" customHeight="1" thickBot="1" x14ac:dyDescent="0.25">
      <c r="A10" s="553" t="s">
        <v>337</v>
      </c>
      <c r="B10" s="569" t="s">
        <v>339</v>
      </c>
      <c r="C10" s="570" t="s">
        <v>340</v>
      </c>
      <c r="D10" s="572" t="s">
        <v>341</v>
      </c>
      <c r="K10" s="35"/>
      <c r="L10" s="280"/>
    </row>
    <row r="11" spans="1:253" ht="14.25" customHeight="1" thickBot="1" x14ac:dyDescent="0.25">
      <c r="A11" s="553"/>
      <c r="B11" s="569"/>
      <c r="C11" s="571"/>
      <c r="D11" s="572"/>
      <c r="K11" s="35"/>
      <c r="L11" s="280"/>
    </row>
    <row r="12" spans="1:253" ht="15" customHeight="1" x14ac:dyDescent="0.2">
      <c r="A12" s="242">
        <v>1</v>
      </c>
      <c r="B12" s="243" t="s">
        <v>30</v>
      </c>
      <c r="C12" s="244" t="s">
        <v>31</v>
      </c>
      <c r="D12" s="245">
        <v>7</v>
      </c>
      <c r="K12" s="35"/>
      <c r="L12" s="280"/>
    </row>
    <row r="13" spans="1:253" s="100" customFormat="1" ht="57.4" customHeight="1" x14ac:dyDescent="0.2">
      <c r="A13" s="246" t="s">
        <v>342</v>
      </c>
      <c r="B13" s="247"/>
      <c r="C13" s="247"/>
      <c r="D13" s="248">
        <f>D14+D19+D39+D44+D49+D53+D86+D100+D108+D121+D149+D153+D157+D174</f>
        <v>32731762.09</v>
      </c>
      <c r="E13" s="73"/>
      <c r="F13" s="73"/>
      <c r="G13" s="224"/>
      <c r="K13" s="35"/>
      <c r="L13" s="280"/>
    </row>
    <row r="14" spans="1:253" s="106" customFormat="1" ht="31.5" x14ac:dyDescent="0.2">
      <c r="A14" s="101" t="s">
        <v>448</v>
      </c>
      <c r="B14" s="249" t="s">
        <v>603</v>
      </c>
      <c r="C14" s="250"/>
      <c r="D14" s="251">
        <f>D15</f>
        <v>10000</v>
      </c>
      <c r="E14" s="105"/>
      <c r="F14" s="105"/>
      <c r="K14" s="35"/>
      <c r="L14" s="280"/>
    </row>
    <row r="15" spans="1:253" ht="51" customHeight="1" x14ac:dyDescent="0.2">
      <c r="A15" s="96" t="s">
        <v>450</v>
      </c>
      <c r="B15" s="252" t="s">
        <v>604</v>
      </c>
      <c r="C15" s="114"/>
      <c r="D15" s="115">
        <f>D16</f>
        <v>10000</v>
      </c>
      <c r="K15" s="35"/>
      <c r="L15" s="280"/>
    </row>
    <row r="16" spans="1:253" ht="32.25" customHeight="1" x14ac:dyDescent="0.2">
      <c r="A16" s="109" t="s">
        <v>605</v>
      </c>
      <c r="B16" s="156" t="s">
        <v>606</v>
      </c>
      <c r="C16" s="114"/>
      <c r="D16" s="115">
        <f>D17</f>
        <v>10000</v>
      </c>
      <c r="K16" s="35"/>
      <c r="L16" s="280"/>
    </row>
    <row r="17" spans="1:12" ht="63" x14ac:dyDescent="0.2">
      <c r="A17" s="199" t="s">
        <v>607</v>
      </c>
      <c r="B17" s="114" t="s">
        <v>455</v>
      </c>
      <c r="C17" s="114"/>
      <c r="D17" s="115">
        <f>D18</f>
        <v>10000</v>
      </c>
      <c r="G17" s="134"/>
      <c r="H17" s="134"/>
      <c r="K17" s="35"/>
      <c r="L17" s="280"/>
    </row>
    <row r="18" spans="1:12" s="106" customFormat="1" ht="32.25" customHeight="1" x14ac:dyDescent="0.2">
      <c r="A18" s="109" t="s">
        <v>360</v>
      </c>
      <c r="B18" s="118" t="s">
        <v>455</v>
      </c>
      <c r="C18" s="133" t="s">
        <v>90</v>
      </c>
      <c r="D18" s="253">
        <f>'0503117 Отчет об исп'!P91</f>
        <v>10000</v>
      </c>
      <c r="E18" s="105"/>
      <c r="F18" s="287"/>
      <c r="G18" s="329"/>
      <c r="H18" s="133"/>
      <c r="I18" s="226"/>
      <c r="K18" s="35"/>
      <c r="L18" s="280"/>
    </row>
    <row r="19" spans="1:12" s="106" customFormat="1" ht="32.25" customHeight="1" x14ac:dyDescent="0.2">
      <c r="A19" s="254" t="s">
        <v>614</v>
      </c>
      <c r="B19" s="250" t="s">
        <v>691</v>
      </c>
      <c r="C19" s="250"/>
      <c r="D19" s="251">
        <f>D20+D25+D24</f>
        <v>1429800</v>
      </c>
      <c r="E19" s="105"/>
      <c r="F19" s="105"/>
      <c r="G19" s="329"/>
      <c r="H19" s="329"/>
      <c r="K19" s="35"/>
      <c r="L19" s="280"/>
    </row>
    <row r="20" spans="1:12" ht="31.5" x14ac:dyDescent="0.2">
      <c r="A20" s="199" t="s">
        <v>681</v>
      </c>
      <c r="B20" s="114" t="s">
        <v>703</v>
      </c>
      <c r="C20" s="114"/>
      <c r="D20" s="115">
        <f>D23+D24</f>
        <v>1429800</v>
      </c>
      <c r="G20" s="134"/>
      <c r="H20" s="134"/>
      <c r="K20" s="35"/>
      <c r="L20" s="280"/>
    </row>
    <row r="21" spans="1:12" ht="50.25" customHeight="1" x14ac:dyDescent="0.2">
      <c r="A21" s="199" t="s">
        <v>682</v>
      </c>
      <c r="B21" s="114" t="s">
        <v>703</v>
      </c>
      <c r="C21" s="114"/>
      <c r="D21" s="115">
        <f>D22</f>
        <v>1429800</v>
      </c>
      <c r="G21" s="134"/>
      <c r="H21" s="134"/>
      <c r="K21" s="35"/>
      <c r="L21" s="280"/>
    </row>
    <row r="22" spans="1:12" ht="49.5" customHeight="1" x14ac:dyDescent="0.2">
      <c r="A22" s="199" t="s">
        <v>683</v>
      </c>
      <c r="B22" s="114" t="s">
        <v>703</v>
      </c>
      <c r="C22" s="114"/>
      <c r="D22" s="115">
        <f>D23</f>
        <v>1429800</v>
      </c>
      <c r="G22" s="134"/>
      <c r="H22" s="134"/>
      <c r="K22" s="35"/>
      <c r="L22" s="280"/>
    </row>
    <row r="23" spans="1:12" ht="36" customHeight="1" x14ac:dyDescent="0.2">
      <c r="A23" s="116" t="s">
        <v>360</v>
      </c>
      <c r="B23" s="114" t="s">
        <v>703</v>
      </c>
      <c r="C23" s="255" t="s">
        <v>90</v>
      </c>
      <c r="D23" s="256">
        <f>'0503117 Отчет об исп'!P96</f>
        <v>1429800</v>
      </c>
      <c r="G23" s="134"/>
      <c r="H23" s="133"/>
      <c r="I23" s="228"/>
      <c r="K23" s="35"/>
      <c r="L23" s="280"/>
    </row>
    <row r="24" spans="1:12" ht="1.5" hidden="1" customHeight="1" x14ac:dyDescent="0.2">
      <c r="A24" s="116" t="s">
        <v>360</v>
      </c>
      <c r="B24" s="156" t="s">
        <v>641</v>
      </c>
      <c r="C24" s="255" t="s">
        <v>90</v>
      </c>
      <c r="D24" s="256">
        <f>'0503117 Отчет об исп'!P97</f>
        <v>0</v>
      </c>
      <c r="H24" s="133"/>
      <c r="I24" s="228"/>
      <c r="K24" s="35"/>
      <c r="L24" s="280"/>
    </row>
    <row r="25" spans="1:12" ht="36.75" hidden="1" customHeight="1" x14ac:dyDescent="0.2">
      <c r="A25" s="96" t="s">
        <v>608</v>
      </c>
      <c r="B25" s="252" t="s">
        <v>609</v>
      </c>
      <c r="C25" s="114"/>
      <c r="D25" s="115">
        <f>D26</f>
        <v>0</v>
      </c>
      <c r="K25" s="35"/>
      <c r="L25" s="280"/>
    </row>
    <row r="26" spans="1:12" ht="36.75" hidden="1" customHeight="1" x14ac:dyDescent="0.2">
      <c r="A26" s="96" t="s">
        <v>610</v>
      </c>
      <c r="B26" s="252" t="s">
        <v>611</v>
      </c>
      <c r="C26" s="114"/>
      <c r="D26" s="115">
        <f>D27</f>
        <v>0</v>
      </c>
      <c r="K26" s="35"/>
      <c r="L26" s="280"/>
    </row>
    <row r="27" spans="1:12" ht="36.75" hidden="1" customHeight="1" x14ac:dyDescent="0.2">
      <c r="A27" s="96" t="s">
        <v>612</v>
      </c>
      <c r="B27" s="252" t="s">
        <v>613</v>
      </c>
      <c r="C27" s="114"/>
      <c r="D27" s="115">
        <f>D28</f>
        <v>0</v>
      </c>
      <c r="K27" s="35"/>
      <c r="L27" s="280"/>
    </row>
    <row r="28" spans="1:12" ht="36.75" hidden="1" customHeight="1" x14ac:dyDescent="0.2">
      <c r="A28" s="96" t="s">
        <v>360</v>
      </c>
      <c r="B28" s="252" t="s">
        <v>613</v>
      </c>
      <c r="C28" s="114" t="s">
        <v>90</v>
      </c>
      <c r="D28" s="115">
        <v>0</v>
      </c>
      <c r="I28" s="228"/>
      <c r="K28" s="35"/>
      <c r="L28" s="280"/>
    </row>
    <row r="29" spans="1:12" s="106" customFormat="1" ht="31.5" hidden="1" customHeight="1" x14ac:dyDescent="0.2">
      <c r="A29" s="101" t="s">
        <v>614</v>
      </c>
      <c r="B29" s="257" t="s">
        <v>615</v>
      </c>
      <c r="C29" s="250"/>
      <c r="D29" s="251">
        <f>D30</f>
        <v>0</v>
      </c>
      <c r="E29" s="105"/>
      <c r="F29" s="105"/>
      <c r="K29" s="35"/>
      <c r="L29" s="280"/>
    </row>
    <row r="30" spans="1:12" ht="0.75" hidden="1" customHeight="1" x14ac:dyDescent="0.2">
      <c r="A30" s="96" t="s">
        <v>616</v>
      </c>
      <c r="B30" s="147" t="s">
        <v>617</v>
      </c>
      <c r="C30" s="114"/>
      <c r="D30" s="258">
        <f>D31</f>
        <v>0</v>
      </c>
      <c r="K30" s="35"/>
      <c r="L30" s="280"/>
    </row>
    <row r="31" spans="1:12" ht="36.75" hidden="1" customHeight="1" x14ac:dyDescent="0.2">
      <c r="A31" s="96" t="s">
        <v>618</v>
      </c>
      <c r="B31" s="147" t="s">
        <v>619</v>
      </c>
      <c r="C31" s="114"/>
      <c r="D31" s="258">
        <f>D32</f>
        <v>0</v>
      </c>
      <c r="K31" s="35"/>
      <c r="L31" s="280"/>
    </row>
    <row r="32" spans="1:12" ht="36.75" hidden="1" customHeight="1" x14ac:dyDescent="0.2">
      <c r="A32" s="96" t="s">
        <v>620</v>
      </c>
      <c r="B32" s="147" t="s">
        <v>621</v>
      </c>
      <c r="C32" s="114"/>
      <c r="D32" s="258">
        <f>D33</f>
        <v>0</v>
      </c>
      <c r="K32" s="35"/>
      <c r="L32" s="280"/>
    </row>
    <row r="33" spans="1:12" ht="36.75" hidden="1" customHeight="1" x14ac:dyDescent="0.2">
      <c r="A33" s="96" t="s">
        <v>360</v>
      </c>
      <c r="B33" s="147" t="s">
        <v>621</v>
      </c>
      <c r="C33" s="114" t="s">
        <v>90</v>
      </c>
      <c r="D33" s="115">
        <v>0</v>
      </c>
      <c r="H33" s="147"/>
      <c r="I33" s="228"/>
      <c r="K33" s="35"/>
      <c r="L33" s="280"/>
    </row>
    <row r="34" spans="1:12" ht="36.75" hidden="1" customHeight="1" x14ac:dyDescent="0.2">
      <c r="A34" s="101" t="s">
        <v>622</v>
      </c>
      <c r="B34" s="257" t="s">
        <v>623</v>
      </c>
      <c r="C34" s="250"/>
      <c r="D34" s="251">
        <f>D36+D38</f>
        <v>0</v>
      </c>
      <c r="K34" s="35"/>
      <c r="L34" s="280"/>
    </row>
    <row r="35" spans="1:12" ht="33" hidden="1" customHeight="1" x14ac:dyDescent="0.2">
      <c r="A35" s="96" t="s">
        <v>624</v>
      </c>
      <c r="B35" s="147" t="s">
        <v>623</v>
      </c>
      <c r="C35" s="114"/>
      <c r="D35" s="115">
        <f>D36</f>
        <v>0</v>
      </c>
      <c r="K35" s="35"/>
      <c r="L35" s="280"/>
    </row>
    <row r="36" spans="1:12" ht="33" hidden="1" customHeight="1" x14ac:dyDescent="0.2">
      <c r="A36" s="96" t="s">
        <v>426</v>
      </c>
      <c r="B36" s="147" t="s">
        <v>427</v>
      </c>
      <c r="C36" s="114" t="s">
        <v>90</v>
      </c>
      <c r="D36" s="115">
        <f>'0503117 Отчет об исп'!P85</f>
        <v>0</v>
      </c>
      <c r="H36" s="147"/>
      <c r="I36" s="228"/>
      <c r="K36" s="35"/>
      <c r="L36" s="280"/>
    </row>
    <row r="37" spans="1:12" ht="33.75" hidden="1" customHeight="1" x14ac:dyDescent="0.2">
      <c r="A37" s="96" t="s">
        <v>428</v>
      </c>
      <c r="B37" s="147" t="s">
        <v>429</v>
      </c>
      <c r="C37" s="114"/>
      <c r="D37" s="115">
        <f>D38</f>
        <v>0</v>
      </c>
      <c r="K37" s="35"/>
      <c r="L37" s="280"/>
    </row>
    <row r="38" spans="1:12" ht="75" hidden="1" customHeight="1" x14ac:dyDescent="0.2">
      <c r="A38" s="96" t="s">
        <v>360</v>
      </c>
      <c r="B38" s="147" t="s">
        <v>429</v>
      </c>
      <c r="C38" s="114" t="s">
        <v>90</v>
      </c>
      <c r="D38" s="115">
        <f>'0503117 Отчет об исп'!P86</f>
        <v>0</v>
      </c>
      <c r="H38" s="147"/>
      <c r="I38" s="228"/>
      <c r="K38" s="35"/>
      <c r="L38" s="280"/>
    </row>
    <row r="39" spans="1:12" s="106" customFormat="1" ht="31.5" x14ac:dyDescent="0.2">
      <c r="A39" s="101" t="s">
        <v>430</v>
      </c>
      <c r="B39" s="257" t="s">
        <v>625</v>
      </c>
      <c r="C39" s="250"/>
      <c r="D39" s="251">
        <f>D40</f>
        <v>1150000</v>
      </c>
      <c r="E39" s="105"/>
      <c r="F39" s="105"/>
      <c r="K39" s="35"/>
      <c r="L39" s="280"/>
    </row>
    <row r="40" spans="1:12" ht="33" customHeight="1" x14ac:dyDescent="0.2">
      <c r="A40" s="96" t="s">
        <v>432</v>
      </c>
      <c r="B40" s="147" t="s">
        <v>433</v>
      </c>
      <c r="C40" s="114"/>
      <c r="D40" s="115">
        <f>D41</f>
        <v>1150000</v>
      </c>
      <c r="K40" s="35"/>
      <c r="L40" s="280"/>
    </row>
    <row r="41" spans="1:12" ht="31.5" x14ac:dyDescent="0.2">
      <c r="A41" s="96" t="s">
        <v>434</v>
      </c>
      <c r="B41" s="147" t="s">
        <v>435</v>
      </c>
      <c r="C41" s="114"/>
      <c r="D41" s="115">
        <f>D42</f>
        <v>1150000</v>
      </c>
      <c r="K41" s="35"/>
      <c r="L41" s="280"/>
    </row>
    <row r="42" spans="1:12" ht="31.5" x14ac:dyDescent="0.2">
      <c r="A42" s="96" t="s">
        <v>436</v>
      </c>
      <c r="B42" s="147" t="s">
        <v>437</v>
      </c>
      <c r="C42" s="114"/>
      <c r="D42" s="115">
        <f>D43</f>
        <v>1150000</v>
      </c>
      <c r="K42" s="35"/>
      <c r="L42" s="280"/>
    </row>
    <row r="43" spans="1:12" s="106" customFormat="1" ht="37.5" customHeight="1" x14ac:dyDescent="0.2">
      <c r="A43" s="96" t="s">
        <v>360</v>
      </c>
      <c r="B43" s="147" t="s">
        <v>437</v>
      </c>
      <c r="C43" s="114" t="s">
        <v>90</v>
      </c>
      <c r="D43" s="115">
        <f>'0503117 Отчет об исп'!P87+'0503117 Отчет об исп'!P88</f>
        <v>1150000</v>
      </c>
      <c r="E43" s="105"/>
      <c r="F43" s="105"/>
      <c r="H43" s="147"/>
      <c r="I43" s="226"/>
      <c r="K43" s="35"/>
      <c r="L43" s="280"/>
    </row>
    <row r="44" spans="1:12" s="106" customFormat="1" ht="29.25" customHeight="1" x14ac:dyDescent="0.25">
      <c r="A44" s="259" t="s">
        <v>401</v>
      </c>
      <c r="B44" s="249" t="s">
        <v>402</v>
      </c>
      <c r="C44" s="250"/>
      <c r="D44" s="251">
        <f>D45</f>
        <v>246000</v>
      </c>
      <c r="E44" s="105"/>
      <c r="F44" s="105"/>
      <c r="K44" s="35"/>
      <c r="L44" s="280"/>
    </row>
    <row r="45" spans="1:12" s="106" customFormat="1" ht="30.6" customHeight="1" x14ac:dyDescent="0.2">
      <c r="A45" s="96" t="s">
        <v>403</v>
      </c>
      <c r="B45" s="252" t="s">
        <v>404</v>
      </c>
      <c r="C45" s="114"/>
      <c r="D45" s="115">
        <f>D46</f>
        <v>246000</v>
      </c>
      <c r="E45" s="105"/>
      <c r="F45" s="105"/>
      <c r="K45" s="35"/>
      <c r="L45" s="280"/>
    </row>
    <row r="46" spans="1:12" s="106" customFormat="1" ht="50.25" customHeight="1" x14ac:dyDescent="0.2">
      <c r="A46" s="96" t="s">
        <v>626</v>
      </c>
      <c r="B46" s="252" t="s">
        <v>406</v>
      </c>
      <c r="C46" s="114"/>
      <c r="D46" s="115">
        <f>D47+D48</f>
        <v>246000</v>
      </c>
      <c r="E46" s="105"/>
      <c r="F46" s="105"/>
      <c r="K46" s="35"/>
      <c r="L46" s="280"/>
    </row>
    <row r="47" spans="1:12" s="106" customFormat="1" ht="84.75" customHeight="1" x14ac:dyDescent="0.2">
      <c r="A47" s="96" t="s">
        <v>352</v>
      </c>
      <c r="B47" s="252" t="s">
        <v>406</v>
      </c>
      <c r="C47" s="114" t="s">
        <v>353</v>
      </c>
      <c r="D47" s="115">
        <f>'0503117 Отчет об исп'!P74+'0503117 Отчет об исп'!P75</f>
        <v>245000</v>
      </c>
      <c r="E47" s="105"/>
      <c r="F47" s="105"/>
      <c r="I47" s="226"/>
      <c r="K47" s="35"/>
      <c r="L47" s="280"/>
    </row>
    <row r="48" spans="1:12" ht="38.25" customHeight="1" x14ac:dyDescent="0.2">
      <c r="A48" s="96" t="s">
        <v>360</v>
      </c>
      <c r="B48" s="252" t="s">
        <v>406</v>
      </c>
      <c r="C48" s="114" t="s">
        <v>90</v>
      </c>
      <c r="D48" s="115">
        <f>'0503117 Отчет об исп'!P76</f>
        <v>1000</v>
      </c>
      <c r="H48" s="106"/>
      <c r="I48" s="228"/>
      <c r="K48" s="35"/>
      <c r="L48" s="280"/>
    </row>
    <row r="49" spans="1:12" s="106" customFormat="1" ht="52.5" customHeight="1" x14ac:dyDescent="0.2">
      <c r="A49" s="101" t="s">
        <v>346</v>
      </c>
      <c r="B49" s="249" t="s">
        <v>347</v>
      </c>
      <c r="C49" s="250"/>
      <c r="D49" s="251">
        <f>D50</f>
        <v>983900</v>
      </c>
      <c r="E49" s="105"/>
      <c r="F49" s="105"/>
      <c r="K49" s="35"/>
      <c r="L49" s="280"/>
    </row>
    <row r="50" spans="1:12" ht="31.5" x14ac:dyDescent="0.2">
      <c r="A50" s="96" t="s">
        <v>348</v>
      </c>
      <c r="B50" s="252" t="s">
        <v>349</v>
      </c>
      <c r="C50" s="114"/>
      <c r="D50" s="115">
        <f>D51</f>
        <v>983900</v>
      </c>
      <c r="K50" s="35"/>
      <c r="L50" s="280"/>
    </row>
    <row r="51" spans="1:12" ht="31.5" x14ac:dyDescent="0.2">
      <c r="A51" s="96" t="s">
        <v>350</v>
      </c>
      <c r="B51" s="252" t="s">
        <v>351</v>
      </c>
      <c r="C51" s="114"/>
      <c r="D51" s="115">
        <f>D52</f>
        <v>983900</v>
      </c>
      <c r="K51" s="35"/>
      <c r="L51" s="280"/>
    </row>
    <row r="52" spans="1:12" ht="78.75" customHeight="1" x14ac:dyDescent="0.2">
      <c r="A52" s="96" t="s">
        <v>352</v>
      </c>
      <c r="B52" s="252" t="s">
        <v>351</v>
      </c>
      <c r="C52" s="114" t="s">
        <v>353</v>
      </c>
      <c r="D52" s="115">
        <f>'0503117 Отчет об исп'!P49+'0503117 Отчет об исп'!P50</f>
        <v>983900</v>
      </c>
      <c r="I52" s="228"/>
      <c r="K52" s="35"/>
      <c r="L52" s="280"/>
    </row>
    <row r="53" spans="1:12" s="106" customFormat="1" ht="30" customHeight="1" x14ac:dyDescent="0.2">
      <c r="A53" s="101" t="s">
        <v>354</v>
      </c>
      <c r="B53" s="249" t="s">
        <v>355</v>
      </c>
      <c r="C53" s="250"/>
      <c r="D53" s="251">
        <f>D54+D65+D68+D71+D76</f>
        <v>12110000</v>
      </c>
      <c r="E53" s="105"/>
      <c r="F53" s="105"/>
      <c r="K53" s="35"/>
      <c r="L53" s="280"/>
    </row>
    <row r="54" spans="1:12" ht="30.6" customHeight="1" x14ac:dyDescent="0.2">
      <c r="A54" s="96" t="s">
        <v>356</v>
      </c>
      <c r="B54" s="252" t="s">
        <v>357</v>
      </c>
      <c r="C54" s="114"/>
      <c r="D54" s="115">
        <f>D55</f>
        <v>4190400</v>
      </c>
      <c r="K54" s="35"/>
      <c r="L54" s="280"/>
    </row>
    <row r="55" spans="1:12" ht="33.75" customHeight="1" x14ac:dyDescent="0.2">
      <c r="A55" s="96" t="s">
        <v>358</v>
      </c>
      <c r="B55" s="252" t="s">
        <v>359</v>
      </c>
      <c r="C55" s="114"/>
      <c r="D55" s="115">
        <f>D56+D57+D60+D61+D59+D64</f>
        <v>4190400</v>
      </c>
      <c r="K55" s="35"/>
      <c r="L55" s="280"/>
    </row>
    <row r="56" spans="1:12" ht="80.25" customHeight="1" x14ac:dyDescent="0.2">
      <c r="A56" s="96" t="s">
        <v>352</v>
      </c>
      <c r="B56" s="252" t="s">
        <v>359</v>
      </c>
      <c r="C56" s="114" t="s">
        <v>353</v>
      </c>
      <c r="D56" s="115">
        <f>'0503117 Отчет об исп'!P51+'0503117 Отчет об исп'!P52</f>
        <v>2439900</v>
      </c>
      <c r="I56" s="228"/>
      <c r="K56" s="35"/>
      <c r="L56" s="280"/>
    </row>
    <row r="57" spans="1:12" ht="31.5" customHeight="1" x14ac:dyDescent="0.2">
      <c r="A57" s="96" t="s">
        <v>360</v>
      </c>
      <c r="B57" s="252" t="s">
        <v>359</v>
      </c>
      <c r="C57" s="114" t="s">
        <v>90</v>
      </c>
      <c r="D57" s="115">
        <f>'0503117 Отчет об исп'!P53+'0503117 Отчет об исп'!P55</f>
        <v>1532000</v>
      </c>
      <c r="I57" s="228"/>
      <c r="K57" s="35"/>
      <c r="L57" s="280"/>
    </row>
    <row r="58" spans="1:12" ht="31.5" customHeight="1" x14ac:dyDescent="0.2">
      <c r="A58" s="96" t="s">
        <v>99</v>
      </c>
      <c r="B58" s="252" t="s">
        <v>365</v>
      </c>
      <c r="C58" s="114"/>
      <c r="D58" s="115">
        <f>D59</f>
        <v>0</v>
      </c>
      <c r="H58" s="100"/>
      <c r="K58" s="35"/>
      <c r="L58" s="280"/>
    </row>
    <row r="59" spans="1:12" ht="31.5" customHeight="1" x14ac:dyDescent="0.2">
      <c r="A59" s="96" t="s">
        <v>360</v>
      </c>
      <c r="B59" s="252" t="s">
        <v>365</v>
      </c>
      <c r="C59" s="114" t="s">
        <v>90</v>
      </c>
      <c r="D59" s="115">
        <f>'0503117 Отчет об исп'!P54</f>
        <v>0</v>
      </c>
      <c r="H59" s="100"/>
      <c r="I59" s="228"/>
      <c r="K59" s="35"/>
      <c r="L59" s="280"/>
    </row>
    <row r="60" spans="1:12" ht="16.5" customHeight="1" x14ac:dyDescent="0.2">
      <c r="A60" s="96" t="s">
        <v>361</v>
      </c>
      <c r="B60" s="252" t="s">
        <v>359</v>
      </c>
      <c r="C60" s="114" t="s">
        <v>158</v>
      </c>
      <c r="D60" s="115">
        <f>'0503117 Отчет об исп'!P56</f>
        <v>48700</v>
      </c>
      <c r="I60" s="228"/>
      <c r="K60" s="35"/>
      <c r="L60" s="280"/>
    </row>
    <row r="61" spans="1:12" ht="16.5" customHeight="1" x14ac:dyDescent="0.2">
      <c r="A61" s="96" t="s">
        <v>527</v>
      </c>
      <c r="B61" s="252" t="s">
        <v>359</v>
      </c>
      <c r="C61" s="114" t="s">
        <v>363</v>
      </c>
      <c r="D61" s="115">
        <f>'0503117 Отчет об исп'!P57+'0503117 Отчет об исп'!P58+'0503117 Отчет об исп'!P59</f>
        <v>166000</v>
      </c>
      <c r="I61" s="228"/>
      <c r="K61" s="35"/>
      <c r="L61" s="280"/>
    </row>
    <row r="62" spans="1:12" ht="51.75" customHeight="1" x14ac:dyDescent="0.2">
      <c r="A62" s="96" t="s">
        <v>367</v>
      </c>
      <c r="B62" s="252" t="s">
        <v>368</v>
      </c>
      <c r="C62" s="114"/>
      <c r="D62" s="115">
        <f>D64</f>
        <v>3800</v>
      </c>
      <c r="K62" s="35"/>
      <c r="L62" s="280"/>
    </row>
    <row r="63" spans="1:12" ht="49.5" customHeight="1" x14ac:dyDescent="0.2">
      <c r="A63" s="96" t="s">
        <v>369</v>
      </c>
      <c r="B63" s="252" t="s">
        <v>370</v>
      </c>
      <c r="C63" s="114"/>
      <c r="D63" s="115">
        <f>D64</f>
        <v>3800</v>
      </c>
      <c r="K63" s="35"/>
      <c r="L63" s="280"/>
    </row>
    <row r="64" spans="1:12" s="106" customFormat="1" ht="36.75" customHeight="1" x14ac:dyDescent="0.2">
      <c r="A64" s="96" t="s">
        <v>360</v>
      </c>
      <c r="B64" s="252" t="s">
        <v>370</v>
      </c>
      <c r="C64" s="114" t="s">
        <v>90</v>
      </c>
      <c r="D64" s="115">
        <f>'0503117 Отчет об исп'!P60</f>
        <v>3800</v>
      </c>
      <c r="E64" s="105"/>
      <c r="F64" s="105"/>
      <c r="I64" s="226"/>
      <c r="K64" s="35"/>
      <c r="L64" s="280"/>
    </row>
    <row r="65" spans="1:12" ht="32.25" customHeight="1" x14ac:dyDescent="0.2">
      <c r="A65" s="96" t="s">
        <v>383</v>
      </c>
      <c r="B65" s="252" t="s">
        <v>384</v>
      </c>
      <c r="C65" s="114"/>
      <c r="D65" s="115">
        <f>D66</f>
        <v>10000</v>
      </c>
      <c r="K65" s="35"/>
      <c r="L65" s="280"/>
    </row>
    <row r="66" spans="1:12" ht="31.5" x14ac:dyDescent="0.2">
      <c r="A66" s="96" t="s">
        <v>385</v>
      </c>
      <c r="B66" s="252" t="s">
        <v>386</v>
      </c>
      <c r="C66" s="114"/>
      <c r="D66" s="115">
        <f>D67</f>
        <v>10000</v>
      </c>
      <c r="K66" s="35"/>
      <c r="L66" s="280"/>
    </row>
    <row r="67" spans="1:12" ht="15.75" x14ac:dyDescent="0.2">
      <c r="A67" s="96" t="s">
        <v>380</v>
      </c>
      <c r="B67" s="252" t="s">
        <v>386</v>
      </c>
      <c r="C67" s="114" t="s">
        <v>363</v>
      </c>
      <c r="D67" s="115">
        <f>'0503117 Отчет об исп'!P63</f>
        <v>10000</v>
      </c>
      <c r="F67" s="192"/>
      <c r="G67" s="134"/>
      <c r="H67" s="134"/>
      <c r="I67" s="281"/>
      <c r="J67" s="134"/>
      <c r="K67" s="35"/>
      <c r="L67" s="280"/>
    </row>
    <row r="68" spans="1:12" ht="33.75" customHeight="1" x14ac:dyDescent="0.2">
      <c r="A68" s="190" t="s">
        <v>531</v>
      </c>
      <c r="B68" s="252" t="s">
        <v>532</v>
      </c>
      <c r="C68" s="114"/>
      <c r="D68" s="115">
        <f>D69</f>
        <v>160000</v>
      </c>
      <c r="F68" s="192"/>
      <c r="G68" s="134"/>
      <c r="H68" s="134"/>
      <c r="I68" s="134"/>
      <c r="J68" s="134"/>
      <c r="K68" s="35"/>
      <c r="L68" s="280"/>
    </row>
    <row r="69" spans="1:12" s="106" customFormat="1" ht="30.75" customHeight="1" x14ac:dyDescent="0.2">
      <c r="A69" s="190" t="s">
        <v>533</v>
      </c>
      <c r="B69" s="252" t="s">
        <v>534</v>
      </c>
      <c r="C69" s="114"/>
      <c r="D69" s="258">
        <f>D70</f>
        <v>160000</v>
      </c>
      <c r="E69" s="105"/>
      <c r="F69" s="105"/>
      <c r="K69" s="35"/>
      <c r="L69" s="280"/>
    </row>
    <row r="70" spans="1:12" ht="29.25" customHeight="1" x14ac:dyDescent="0.2">
      <c r="A70" s="190" t="s">
        <v>535</v>
      </c>
      <c r="B70" s="252" t="s">
        <v>534</v>
      </c>
      <c r="C70" s="114" t="s">
        <v>536</v>
      </c>
      <c r="D70" s="115">
        <f>'0503117 Отчет об исп'!P119</f>
        <v>160000</v>
      </c>
      <c r="H70" s="252"/>
      <c r="I70" s="228"/>
      <c r="K70" s="35"/>
      <c r="L70" s="280"/>
    </row>
    <row r="71" spans="1:12" ht="18.75" customHeight="1" x14ac:dyDescent="0.2">
      <c r="A71" s="96" t="s">
        <v>388</v>
      </c>
      <c r="B71" s="252" t="s">
        <v>389</v>
      </c>
      <c r="C71" s="114"/>
      <c r="D71" s="115">
        <f>D72</f>
        <v>7749600</v>
      </c>
      <c r="K71" s="35"/>
      <c r="L71" s="280"/>
    </row>
    <row r="72" spans="1:12" ht="35.25" customHeight="1" x14ac:dyDescent="0.2">
      <c r="A72" s="96" t="s">
        <v>390</v>
      </c>
      <c r="B72" s="252" t="s">
        <v>391</v>
      </c>
      <c r="C72" s="114"/>
      <c r="D72" s="115">
        <f>D73+D74+D75</f>
        <v>7749600</v>
      </c>
      <c r="K72" s="35"/>
      <c r="L72" s="280"/>
    </row>
    <row r="73" spans="1:12" ht="87.75" customHeight="1" x14ac:dyDescent="0.2">
      <c r="A73" s="96" t="s">
        <v>352</v>
      </c>
      <c r="B73" s="252" t="s">
        <v>391</v>
      </c>
      <c r="C73" s="114" t="s">
        <v>353</v>
      </c>
      <c r="D73" s="115">
        <f>'0503117 Отчет об исп'!P65+'0503117 Отчет об исп'!P66</f>
        <v>6118700</v>
      </c>
      <c r="I73" s="228"/>
      <c r="K73" s="35"/>
      <c r="L73" s="280"/>
    </row>
    <row r="74" spans="1:12" ht="33" customHeight="1" x14ac:dyDescent="0.2">
      <c r="A74" s="96" t="s">
        <v>360</v>
      </c>
      <c r="B74" s="252" t="s">
        <v>391</v>
      </c>
      <c r="C74" s="114" t="s">
        <v>90</v>
      </c>
      <c r="D74" s="115">
        <f>'0503117 Отчет об исп'!P67+'0503117 Отчет об исп'!P68</f>
        <v>1602000</v>
      </c>
      <c r="I74" s="228"/>
      <c r="K74" s="35"/>
      <c r="L74" s="280"/>
    </row>
    <row r="75" spans="1:12" ht="34.5" customHeight="1" x14ac:dyDescent="0.2">
      <c r="A75" s="96" t="s">
        <v>380</v>
      </c>
      <c r="B75" s="252" t="s">
        <v>391</v>
      </c>
      <c r="C75" s="114" t="s">
        <v>363</v>
      </c>
      <c r="D75" s="115">
        <f>'0503117 Отчет об исп'!P69+'0503117 Отчет об исп'!P70+'0503117 Отчет об исп'!P71</f>
        <v>28900</v>
      </c>
      <c r="I75" s="228"/>
      <c r="K75" s="35"/>
      <c r="L75" s="280"/>
    </row>
    <row r="76" spans="1:12" ht="34.5" customHeight="1" x14ac:dyDescent="0.2">
      <c r="A76" s="96" t="s">
        <v>627</v>
      </c>
      <c r="B76" s="252" t="s">
        <v>377</v>
      </c>
      <c r="C76" s="114"/>
      <c r="D76" s="115"/>
      <c r="K76" s="35"/>
      <c r="L76" s="280"/>
    </row>
    <row r="77" spans="1:12" ht="34.5" customHeight="1" x14ac:dyDescent="0.2">
      <c r="A77" s="96" t="s">
        <v>378</v>
      </c>
      <c r="B77" s="252" t="s">
        <v>379</v>
      </c>
      <c r="C77" s="114"/>
      <c r="D77" s="115"/>
      <c r="K77" s="35"/>
      <c r="L77" s="280"/>
    </row>
    <row r="78" spans="1:12" ht="34.5" customHeight="1" x14ac:dyDescent="0.2">
      <c r="A78" s="96" t="s">
        <v>380</v>
      </c>
      <c r="B78" s="252" t="s">
        <v>379</v>
      </c>
      <c r="C78" s="114" t="s">
        <v>363</v>
      </c>
      <c r="D78" s="115"/>
      <c r="K78" s="35"/>
      <c r="L78" s="280"/>
    </row>
    <row r="79" spans="1:12" s="106" customFormat="1" ht="0.75" customHeight="1" x14ac:dyDescent="0.2">
      <c r="A79" s="101" t="s">
        <v>392</v>
      </c>
      <c r="B79" s="249" t="s">
        <v>393</v>
      </c>
      <c r="C79" s="250"/>
      <c r="D79" s="333">
        <f>'0503117 Отчет об исп'!P73+'0503117 Отчет об исп'!P74+'0503117 Отчет об исп'!P75</f>
        <v>245000</v>
      </c>
      <c r="E79" s="105"/>
      <c r="F79" s="105"/>
      <c r="K79" s="35"/>
      <c r="L79" s="280"/>
    </row>
    <row r="80" spans="1:12" ht="18" hidden="1" customHeight="1" x14ac:dyDescent="0.2">
      <c r="A80" s="96" t="s">
        <v>394</v>
      </c>
      <c r="B80" s="252" t="s">
        <v>395</v>
      </c>
      <c r="C80" s="114"/>
      <c r="D80" s="333">
        <f>'0503117 Отчет об исп'!P74+'0503117 Отчет об исп'!P75+'0503117 Отчет об исп'!P76</f>
        <v>246000</v>
      </c>
      <c r="K80" s="35"/>
      <c r="L80" s="280"/>
    </row>
    <row r="81" spans="1:12" ht="18.75" hidden="1" customHeight="1" x14ac:dyDescent="0.2">
      <c r="A81" s="96" t="s">
        <v>396</v>
      </c>
      <c r="B81" s="252" t="s">
        <v>397</v>
      </c>
      <c r="C81" s="114"/>
      <c r="D81" s="333">
        <f>'0503117 Отчет об исп'!P75+'0503117 Отчет об исп'!P76+'0503117 Отчет об исп'!P77</f>
        <v>74800</v>
      </c>
      <c r="K81" s="35"/>
      <c r="L81" s="35"/>
    </row>
    <row r="82" spans="1:12" ht="23.25" hidden="1" customHeight="1" x14ac:dyDescent="0.2">
      <c r="A82" s="96" t="s">
        <v>360</v>
      </c>
      <c r="B82" s="252" t="s">
        <v>397</v>
      </c>
      <c r="C82" s="114" t="s">
        <v>90</v>
      </c>
      <c r="D82" s="333">
        <f>'0503117 Отчет об исп'!P76+'0503117 Отчет об исп'!P77+'0503117 Отчет об исп'!P78</f>
        <v>1000</v>
      </c>
      <c r="H82" s="252"/>
      <c r="I82" s="228"/>
      <c r="K82" s="35"/>
      <c r="L82" s="35"/>
    </row>
    <row r="83" spans="1:12" s="106" customFormat="1" ht="24.75" hidden="1" customHeight="1" x14ac:dyDescent="0.2">
      <c r="A83" s="96"/>
      <c r="B83" s="252"/>
      <c r="C83" s="114"/>
      <c r="D83" s="333">
        <f>'0503117 Отчет об исп'!P77+'0503117 Отчет об исп'!P78+'0503117 Отчет об исп'!P79</f>
        <v>140000</v>
      </c>
      <c r="E83" s="105"/>
      <c r="F83" s="105"/>
      <c r="K83" s="35"/>
      <c r="L83" s="35"/>
    </row>
    <row r="84" spans="1:12" s="106" customFormat="1" ht="24.75" hidden="1" customHeight="1" x14ac:dyDescent="0.2">
      <c r="A84" s="96" t="s">
        <v>99</v>
      </c>
      <c r="B84" s="147" t="s">
        <v>399</v>
      </c>
      <c r="C84" s="114"/>
      <c r="D84" s="333">
        <f>'0503117 Отчет об исп'!P78+'0503117 Отчет об исп'!P79+'0503117 Отчет об исп'!P80</f>
        <v>145000</v>
      </c>
      <c r="E84" s="105"/>
      <c r="F84" s="105"/>
      <c r="K84" s="35"/>
      <c r="L84" s="35"/>
    </row>
    <row r="85" spans="1:12" s="106" customFormat="1" ht="33" hidden="1" customHeight="1" x14ac:dyDescent="0.2">
      <c r="A85" s="96" t="s">
        <v>360</v>
      </c>
      <c r="B85" s="147" t="s">
        <v>399</v>
      </c>
      <c r="C85" s="114" t="s">
        <v>90</v>
      </c>
      <c r="D85" s="333">
        <f>'0503117 Отчет об исп'!P79+'0503117 Отчет об исп'!P80+'0503117 Отчет об исп'!P81</f>
        <v>170000</v>
      </c>
      <c r="E85" s="105"/>
      <c r="F85" s="105"/>
      <c r="I85" s="226"/>
      <c r="K85" s="35"/>
      <c r="L85" s="35"/>
    </row>
    <row r="86" spans="1:12" s="106" customFormat="1" ht="17.25" customHeight="1" x14ac:dyDescent="0.2">
      <c r="A86" s="101" t="s">
        <v>408</v>
      </c>
      <c r="B86" s="257" t="s">
        <v>409</v>
      </c>
      <c r="C86" s="250"/>
      <c r="D86" s="251">
        <f>D89+D90+D91+D96</f>
        <v>185000</v>
      </c>
      <c r="E86" s="105"/>
      <c r="F86" s="105"/>
      <c r="K86" s="35"/>
      <c r="L86" s="35"/>
    </row>
    <row r="87" spans="1:12" s="106" customFormat="1" ht="33.75" customHeight="1" x14ac:dyDescent="0.2">
      <c r="A87" s="96" t="s">
        <v>628</v>
      </c>
      <c r="B87" s="147" t="s">
        <v>629</v>
      </c>
      <c r="C87" s="250"/>
      <c r="D87" s="115">
        <f>D89</f>
        <v>5000</v>
      </c>
      <c r="E87" s="105"/>
      <c r="F87" s="105"/>
      <c r="K87" s="35"/>
      <c r="L87" s="35"/>
    </row>
    <row r="88" spans="1:12" s="106" customFormat="1" ht="32.25" customHeight="1" x14ac:dyDescent="0.2">
      <c r="A88" s="96" t="s">
        <v>411</v>
      </c>
      <c r="B88" s="147" t="s">
        <v>412</v>
      </c>
      <c r="C88" s="250"/>
      <c r="D88" s="115">
        <f xml:space="preserve"> D87</f>
        <v>5000</v>
      </c>
      <c r="E88" s="105"/>
      <c r="F88" s="105"/>
      <c r="K88" s="35"/>
      <c r="L88" s="35"/>
    </row>
    <row r="89" spans="1:12" s="106" customFormat="1" ht="32.25" customHeight="1" x14ac:dyDescent="0.2">
      <c r="A89" s="96" t="s">
        <v>360</v>
      </c>
      <c r="B89" s="257" t="s">
        <v>412</v>
      </c>
      <c r="C89" s="250" t="s">
        <v>90</v>
      </c>
      <c r="D89" s="251">
        <f>'0503117 Отчет об исп'!P80</f>
        <v>5000</v>
      </c>
      <c r="E89" s="105"/>
      <c r="F89" s="105"/>
      <c r="K89" s="35"/>
      <c r="L89" s="35"/>
    </row>
    <row r="90" spans="1:12" s="106" customFormat="1" ht="33.75" customHeight="1" x14ac:dyDescent="0.2">
      <c r="A90" s="96" t="s">
        <v>360</v>
      </c>
      <c r="B90" s="257" t="s">
        <v>679</v>
      </c>
      <c r="C90" s="250" t="s">
        <v>90</v>
      </c>
      <c r="D90" s="251">
        <f>'0503117 Отчет об исп'!P79</f>
        <v>140000</v>
      </c>
      <c r="E90" s="105"/>
      <c r="F90" s="105"/>
      <c r="I90" s="226"/>
      <c r="K90" s="35"/>
      <c r="L90" s="35"/>
    </row>
    <row r="91" spans="1:12" s="106" customFormat="1" ht="17.25" customHeight="1" x14ac:dyDescent="0.2">
      <c r="A91" s="101" t="s">
        <v>413</v>
      </c>
      <c r="B91" s="144" t="s">
        <v>414</v>
      </c>
      <c r="C91" s="250"/>
      <c r="D91" s="260">
        <f>D92</f>
        <v>25000</v>
      </c>
      <c r="E91" s="105"/>
      <c r="F91" s="105"/>
      <c r="K91" s="35"/>
      <c r="L91" s="35"/>
    </row>
    <row r="92" spans="1:12" s="106" customFormat="1" ht="17.25" customHeight="1" x14ac:dyDescent="0.2">
      <c r="A92" s="96" t="s">
        <v>415</v>
      </c>
      <c r="B92" s="98" t="s">
        <v>416</v>
      </c>
      <c r="C92" s="250"/>
      <c r="D92" s="258">
        <f>D93</f>
        <v>25000</v>
      </c>
      <c r="E92" s="105"/>
      <c r="F92" s="105"/>
      <c r="K92" s="35"/>
      <c r="L92" s="35"/>
    </row>
    <row r="93" spans="1:12" s="106" customFormat="1" ht="30.75" customHeight="1" x14ac:dyDescent="0.2">
      <c r="A93" s="96" t="s">
        <v>360</v>
      </c>
      <c r="B93" s="98" t="s">
        <v>416</v>
      </c>
      <c r="C93" s="114" t="s">
        <v>90</v>
      </c>
      <c r="D93" s="115">
        <f>'0503117 Отчет об исп'!P81</f>
        <v>25000</v>
      </c>
      <c r="E93" s="105"/>
      <c r="F93" s="105"/>
      <c r="I93" s="226"/>
      <c r="K93" s="35"/>
      <c r="L93" s="35"/>
    </row>
    <row r="94" spans="1:12" s="106" customFormat="1" ht="30.75" customHeight="1" x14ac:dyDescent="0.2">
      <c r="A94" s="96" t="s">
        <v>630</v>
      </c>
      <c r="B94" s="147" t="s">
        <v>418</v>
      </c>
      <c r="C94" s="114" t="s">
        <v>90</v>
      </c>
      <c r="D94" s="115">
        <f>'0503117 Отчет об исп'!P82</f>
        <v>0</v>
      </c>
      <c r="E94" s="105"/>
      <c r="F94" s="105"/>
      <c r="K94" s="35"/>
      <c r="L94" s="35"/>
    </row>
    <row r="95" spans="1:12" s="106" customFormat="1" ht="30.75" customHeight="1" x14ac:dyDescent="0.2">
      <c r="A95" s="96" t="s">
        <v>360</v>
      </c>
      <c r="B95" s="147" t="s">
        <v>418</v>
      </c>
      <c r="C95" s="114" t="s">
        <v>90</v>
      </c>
      <c r="D95" s="115">
        <f>'0503117 Отчет об исп'!P83</f>
        <v>0</v>
      </c>
      <c r="E95" s="105"/>
      <c r="F95" s="105"/>
      <c r="I95" s="226"/>
      <c r="K95" s="35"/>
      <c r="L95" s="35"/>
    </row>
    <row r="96" spans="1:12" ht="15.75" x14ac:dyDescent="0.2">
      <c r="A96" s="101" t="s">
        <v>419</v>
      </c>
      <c r="B96" s="147" t="s">
        <v>420</v>
      </c>
      <c r="C96" s="114"/>
      <c r="D96" s="251">
        <f>'0503117 Отчет об исп'!P84</f>
        <v>15000</v>
      </c>
      <c r="K96" s="35"/>
      <c r="L96" s="35"/>
    </row>
    <row r="97" spans="1:12" ht="55.5" customHeight="1" x14ac:dyDescent="0.2">
      <c r="A97" s="96" t="s">
        <v>421</v>
      </c>
      <c r="B97" s="252" t="s">
        <v>422</v>
      </c>
      <c r="C97" s="261"/>
      <c r="D97" s="115">
        <f>'0503117 Отчет об исп'!P85</f>
        <v>0</v>
      </c>
      <c r="K97" s="35"/>
      <c r="L97" s="35"/>
    </row>
    <row r="98" spans="1:12" ht="55.5" customHeight="1" x14ac:dyDescent="0.2">
      <c r="A98" s="96" t="s">
        <v>360</v>
      </c>
      <c r="B98" s="252" t="s">
        <v>422</v>
      </c>
      <c r="C98" s="114" t="s">
        <v>90</v>
      </c>
      <c r="D98" s="115">
        <f>'0503117 Отчет об исп'!P84</f>
        <v>15000</v>
      </c>
      <c r="K98" s="35"/>
      <c r="L98" s="35"/>
    </row>
    <row r="99" spans="1:12" ht="41.25" customHeight="1" x14ac:dyDescent="0.2">
      <c r="A99" s="96" t="s">
        <v>360</v>
      </c>
      <c r="B99" s="252" t="s">
        <v>679</v>
      </c>
      <c r="C99" s="114" t="s">
        <v>90</v>
      </c>
      <c r="D99" s="115"/>
      <c r="I99" s="228"/>
    </row>
    <row r="100" spans="1:12" s="106" customFormat="1" ht="31.5" customHeight="1" x14ac:dyDescent="0.2">
      <c r="A100" s="101" t="s">
        <v>438</v>
      </c>
      <c r="B100" s="249" t="s">
        <v>439</v>
      </c>
      <c r="C100" s="250"/>
      <c r="D100" s="251">
        <f>D101+D105</f>
        <v>6237760.4299999997</v>
      </c>
      <c r="E100" s="105"/>
      <c r="F100" s="105"/>
    </row>
    <row r="101" spans="1:12" ht="22.5" customHeight="1" x14ac:dyDescent="0.25">
      <c r="A101" s="129" t="s">
        <v>631</v>
      </c>
      <c r="B101" s="147" t="s">
        <v>441</v>
      </c>
      <c r="C101" s="114"/>
      <c r="D101" s="115">
        <f>D102</f>
        <v>6237760.4299999997</v>
      </c>
    </row>
    <row r="102" spans="1:12" ht="33" customHeight="1" x14ac:dyDescent="0.25">
      <c r="A102" s="129" t="s">
        <v>442</v>
      </c>
      <c r="B102" s="147" t="s">
        <v>443</v>
      </c>
      <c r="C102" s="114"/>
      <c r="D102" s="115">
        <f>D104</f>
        <v>6237760.4299999997</v>
      </c>
    </row>
    <row r="103" spans="1:12" ht="33" customHeight="1" x14ac:dyDescent="0.2">
      <c r="A103" s="96" t="s">
        <v>360</v>
      </c>
      <c r="B103" s="144" t="s">
        <v>558</v>
      </c>
      <c r="C103" s="133" t="s">
        <v>90</v>
      </c>
      <c r="D103" s="115">
        <f>'0503117 Отчет об исп'!P90</f>
        <v>0</v>
      </c>
    </row>
    <row r="104" spans="1:12" ht="36.75" customHeight="1" x14ac:dyDescent="0.2">
      <c r="A104" s="96" t="s">
        <v>360</v>
      </c>
      <c r="B104" s="144" t="s">
        <v>443</v>
      </c>
      <c r="C104" s="133" t="s">
        <v>90</v>
      </c>
      <c r="D104" s="115">
        <f>'0503117 Отчет об исп'!P89</f>
        <v>6237760.4299999997</v>
      </c>
      <c r="I104" s="228"/>
    </row>
    <row r="105" spans="1:12" ht="0.75" hidden="1" customHeight="1" x14ac:dyDescent="0.2">
      <c r="A105" s="116" t="s">
        <v>456</v>
      </c>
      <c r="B105" s="114" t="s">
        <v>457</v>
      </c>
      <c r="C105" s="114"/>
      <c r="D105" s="258">
        <f>D106</f>
        <v>0</v>
      </c>
    </row>
    <row r="106" spans="1:12" ht="31.5" hidden="1" x14ac:dyDescent="0.2">
      <c r="A106" s="116" t="s">
        <v>350</v>
      </c>
      <c r="B106" s="114" t="s">
        <v>458</v>
      </c>
      <c r="C106" s="114"/>
      <c r="D106" s="258">
        <f>D107</f>
        <v>0</v>
      </c>
    </row>
    <row r="107" spans="1:12" ht="15.75" hidden="1" x14ac:dyDescent="0.2">
      <c r="A107" s="96" t="s">
        <v>99</v>
      </c>
      <c r="B107" s="156" t="s">
        <v>458</v>
      </c>
      <c r="C107" s="114" t="s">
        <v>158</v>
      </c>
      <c r="D107" s="115">
        <v>0</v>
      </c>
    </row>
    <row r="108" spans="1:12" s="106" customFormat="1" ht="15.75" x14ac:dyDescent="0.2">
      <c r="A108" s="84" t="s">
        <v>460</v>
      </c>
      <c r="B108" s="249" t="s">
        <v>632</v>
      </c>
      <c r="C108" s="250"/>
      <c r="D108" s="251">
        <f>D109+D112+D115+D118+D117</f>
        <v>342800</v>
      </c>
      <c r="E108" s="105"/>
      <c r="F108" s="105"/>
    </row>
    <row r="109" spans="1:12" ht="25.5" customHeight="1" x14ac:dyDescent="0.2">
      <c r="A109" s="188" t="s">
        <v>462</v>
      </c>
      <c r="B109" s="252" t="s">
        <v>463</v>
      </c>
      <c r="C109" s="114"/>
      <c r="D109" s="115">
        <f>D110</f>
        <v>230000</v>
      </c>
    </row>
    <row r="110" spans="1:12" ht="30" customHeight="1" x14ac:dyDescent="0.2">
      <c r="A110" s="188" t="s">
        <v>464</v>
      </c>
      <c r="B110" s="252" t="s">
        <v>465</v>
      </c>
      <c r="C110" s="114"/>
      <c r="D110" s="115">
        <f>D111</f>
        <v>230000</v>
      </c>
    </row>
    <row r="111" spans="1:12" s="106" customFormat="1" ht="30.75" customHeight="1" x14ac:dyDescent="0.2">
      <c r="A111" s="96" t="s">
        <v>360</v>
      </c>
      <c r="B111" s="252" t="s">
        <v>465</v>
      </c>
      <c r="C111" s="114" t="s">
        <v>90</v>
      </c>
      <c r="D111" s="115">
        <f>'0503117 Отчет об исп'!P92</f>
        <v>230000</v>
      </c>
      <c r="E111" s="105"/>
      <c r="F111" s="105"/>
      <c r="I111" s="226"/>
    </row>
    <row r="112" spans="1:12" s="106" customFormat="1" ht="19.5" hidden="1" customHeight="1" x14ac:dyDescent="0.2">
      <c r="A112" s="96" t="s">
        <v>466</v>
      </c>
      <c r="B112" s="252" t="s">
        <v>468</v>
      </c>
      <c r="C112" s="114"/>
      <c r="D112" s="115">
        <f>D113</f>
        <v>0</v>
      </c>
      <c r="E112" s="105"/>
      <c r="F112" s="105"/>
    </row>
    <row r="113" spans="1:9" s="106" customFormat="1" ht="30" hidden="1" customHeight="1" x14ac:dyDescent="0.2">
      <c r="A113" s="188" t="s">
        <v>469</v>
      </c>
      <c r="B113" s="252" t="s">
        <v>470</v>
      </c>
      <c r="C113" s="114"/>
      <c r="D113" s="115">
        <f>D114</f>
        <v>0</v>
      </c>
      <c r="E113" s="105"/>
      <c r="F113" s="105"/>
    </row>
    <row r="114" spans="1:9" s="106" customFormat="1" ht="20.25" hidden="1" customHeight="1" x14ac:dyDescent="0.2">
      <c r="A114" s="96" t="s">
        <v>360</v>
      </c>
      <c r="B114" s="252" t="s">
        <v>470</v>
      </c>
      <c r="C114" s="114" t="s">
        <v>90</v>
      </c>
      <c r="D114" s="115">
        <v>0</v>
      </c>
      <c r="E114" s="105"/>
      <c r="F114" s="105"/>
    </row>
    <row r="115" spans="1:9" s="106" customFormat="1" ht="17.25" hidden="1" customHeight="1" x14ac:dyDescent="0.2">
      <c r="A115" s="96" t="s">
        <v>471</v>
      </c>
      <c r="B115" s="252" t="s">
        <v>472</v>
      </c>
      <c r="C115" s="114"/>
      <c r="D115" s="115">
        <f>D116</f>
        <v>0</v>
      </c>
      <c r="E115" s="105"/>
      <c r="F115" s="105"/>
    </row>
    <row r="116" spans="1:9" s="106" customFormat="1" ht="28.5" customHeight="1" x14ac:dyDescent="0.2">
      <c r="A116" s="96" t="s">
        <v>99</v>
      </c>
      <c r="B116" s="252" t="s">
        <v>475</v>
      </c>
      <c r="C116" s="114"/>
      <c r="D116" s="115">
        <v>0</v>
      </c>
      <c r="E116" s="105"/>
      <c r="F116" s="105"/>
    </row>
    <row r="117" spans="1:9" s="106" customFormat="1" ht="29.25" customHeight="1" x14ac:dyDescent="0.2">
      <c r="A117" s="96" t="s">
        <v>360</v>
      </c>
      <c r="B117" s="252" t="s">
        <v>475</v>
      </c>
      <c r="C117" s="114" t="s">
        <v>90</v>
      </c>
      <c r="D117" s="115">
        <f>'0503117 Отчет об исп'!P93</f>
        <v>0</v>
      </c>
      <c r="E117" s="105"/>
      <c r="F117" s="105"/>
      <c r="I117" s="226"/>
    </row>
    <row r="118" spans="1:9" s="106" customFormat="1" ht="15.75" x14ac:dyDescent="0.2">
      <c r="A118" s="96" t="s">
        <v>476</v>
      </c>
      <c r="B118" s="252" t="s">
        <v>477</v>
      </c>
      <c r="C118" s="114"/>
      <c r="D118" s="115">
        <f>D119</f>
        <v>112800</v>
      </c>
      <c r="E118" s="105"/>
      <c r="F118" s="105"/>
    </row>
    <row r="119" spans="1:9" s="106" customFormat="1" ht="31.5" x14ac:dyDescent="0.2">
      <c r="A119" s="188" t="s">
        <v>478</v>
      </c>
      <c r="B119" s="252" t="s">
        <v>479</v>
      </c>
      <c r="C119" s="114"/>
      <c r="D119" s="115">
        <f>D120</f>
        <v>112800</v>
      </c>
      <c r="E119" s="105"/>
      <c r="F119" s="105"/>
    </row>
    <row r="120" spans="1:9" s="106" customFormat="1" ht="15.75" x14ac:dyDescent="0.2">
      <c r="A120" s="188" t="s">
        <v>361</v>
      </c>
      <c r="B120" s="252" t="s">
        <v>479</v>
      </c>
      <c r="C120" s="114" t="s">
        <v>158</v>
      </c>
      <c r="D120" s="115">
        <f>'0503117 Отчет об исп'!P95</f>
        <v>112800</v>
      </c>
      <c r="E120" s="105"/>
      <c r="F120" s="105"/>
      <c r="I120" s="226"/>
    </row>
    <row r="121" spans="1:9" s="106" customFormat="1" ht="18" customHeight="1" x14ac:dyDescent="0.2">
      <c r="A121" s="262" t="s">
        <v>485</v>
      </c>
      <c r="B121" s="249" t="s">
        <v>486</v>
      </c>
      <c r="C121" s="250"/>
      <c r="D121" s="251">
        <f>D124+D127+D130+D133+D136+D148+D147</f>
        <v>2940400</v>
      </c>
      <c r="E121" s="105"/>
      <c r="F121" s="105"/>
    </row>
    <row r="122" spans="1:9" s="106" customFormat="1" ht="24.75" customHeight="1" x14ac:dyDescent="0.2">
      <c r="A122" s="188" t="s">
        <v>487</v>
      </c>
      <c r="B122" s="252" t="s">
        <v>488</v>
      </c>
      <c r="C122" s="114"/>
      <c r="D122" s="115">
        <f>D123</f>
        <v>0</v>
      </c>
      <c r="E122" s="105"/>
      <c r="F122" s="105"/>
    </row>
    <row r="123" spans="1:9" s="106" customFormat="1" ht="31.5" customHeight="1" x14ac:dyDescent="0.2">
      <c r="A123" s="188" t="s">
        <v>633</v>
      </c>
      <c r="B123" s="252" t="s">
        <v>490</v>
      </c>
      <c r="C123" s="114"/>
      <c r="D123" s="115">
        <f>D124</f>
        <v>0</v>
      </c>
      <c r="E123" s="105"/>
      <c r="F123" s="105"/>
    </row>
    <row r="124" spans="1:9" s="106" customFormat="1" ht="20.25" customHeight="1" x14ac:dyDescent="0.2">
      <c r="A124" s="96" t="s">
        <v>360</v>
      </c>
      <c r="B124" s="252" t="s">
        <v>490</v>
      </c>
      <c r="C124" s="114" t="s">
        <v>90</v>
      </c>
      <c r="D124" s="115">
        <f>'0503117 Отчет об исп'!P99</f>
        <v>0</v>
      </c>
      <c r="E124" s="105"/>
      <c r="F124" s="105"/>
      <c r="I124" s="226"/>
    </row>
    <row r="125" spans="1:9" s="106" customFormat="1" ht="30" customHeight="1" x14ac:dyDescent="0.2">
      <c r="A125" s="188" t="s">
        <v>491</v>
      </c>
      <c r="B125" s="252" t="s">
        <v>492</v>
      </c>
      <c r="C125" s="114"/>
      <c r="D125" s="115">
        <v>0</v>
      </c>
      <c r="E125" s="105"/>
      <c r="F125" s="105"/>
    </row>
    <row r="126" spans="1:9" s="106" customFormat="1" ht="37.5" customHeight="1" x14ac:dyDescent="0.2">
      <c r="A126" s="96" t="s">
        <v>493</v>
      </c>
      <c r="B126" s="252" t="s">
        <v>494</v>
      </c>
      <c r="C126" s="114"/>
      <c r="D126" s="115">
        <v>0</v>
      </c>
      <c r="E126" s="105"/>
      <c r="F126" s="105"/>
    </row>
    <row r="127" spans="1:9" s="106" customFormat="1" ht="20.25" customHeight="1" x14ac:dyDescent="0.2">
      <c r="A127" s="96" t="s">
        <v>360</v>
      </c>
      <c r="B127" s="252" t="s">
        <v>494</v>
      </c>
      <c r="C127" s="114" t="s">
        <v>90</v>
      </c>
      <c r="D127" s="115">
        <f>'0503117 Отчет об исп'!P100</f>
        <v>0</v>
      </c>
      <c r="E127" s="105"/>
      <c r="F127" s="105"/>
      <c r="I127" s="226"/>
    </row>
    <row r="128" spans="1:9" s="106" customFormat="1" ht="0.75" hidden="1" customHeight="1" x14ac:dyDescent="0.2">
      <c r="A128" s="96" t="s">
        <v>495</v>
      </c>
      <c r="B128" s="252" t="s">
        <v>496</v>
      </c>
      <c r="C128" s="114"/>
      <c r="D128" s="115">
        <f>D129</f>
        <v>0</v>
      </c>
      <c r="E128" s="105"/>
      <c r="F128" s="105"/>
    </row>
    <row r="129" spans="1:9" s="106" customFormat="1" ht="35.25" customHeight="1" x14ac:dyDescent="0.2">
      <c r="A129" s="96" t="s">
        <v>497</v>
      </c>
      <c r="B129" s="252" t="s">
        <v>498</v>
      </c>
      <c r="C129" s="114"/>
      <c r="D129" s="115">
        <f>D130</f>
        <v>0</v>
      </c>
      <c r="E129" s="105"/>
      <c r="F129" s="105"/>
    </row>
    <row r="130" spans="1:9" s="106" customFormat="1" ht="29.25" customHeight="1" x14ac:dyDescent="0.2">
      <c r="A130" s="96" t="s">
        <v>360</v>
      </c>
      <c r="B130" s="252" t="s">
        <v>498</v>
      </c>
      <c r="C130" s="114" t="s">
        <v>90</v>
      </c>
      <c r="D130" s="115">
        <f>'0503117 Отчет об исп'!P101</f>
        <v>0</v>
      </c>
      <c r="E130" s="105"/>
      <c r="F130" s="105"/>
      <c r="H130" s="252"/>
      <c r="I130" s="226"/>
    </row>
    <row r="131" spans="1:9" s="106" customFormat="1" ht="17.25" customHeight="1" x14ac:dyDescent="0.2">
      <c r="A131" s="96" t="s">
        <v>499</v>
      </c>
      <c r="B131" s="252" t="s">
        <v>500</v>
      </c>
      <c r="C131" s="114"/>
      <c r="D131" s="115">
        <f>D132</f>
        <v>600000</v>
      </c>
      <c r="E131" s="105"/>
      <c r="F131" s="105"/>
    </row>
    <row r="132" spans="1:9" s="106" customFormat="1" ht="33" customHeight="1" x14ac:dyDescent="0.2">
      <c r="A132" s="96" t="s">
        <v>501</v>
      </c>
      <c r="B132" s="252" t="s">
        <v>502</v>
      </c>
      <c r="C132" s="114"/>
      <c r="D132" s="115">
        <f>D133</f>
        <v>600000</v>
      </c>
      <c r="E132" s="105"/>
      <c r="F132" s="105"/>
    </row>
    <row r="133" spans="1:9" s="106" customFormat="1" ht="33" customHeight="1" x14ac:dyDescent="0.2">
      <c r="A133" s="96" t="s">
        <v>360</v>
      </c>
      <c r="B133" s="252" t="s">
        <v>502</v>
      </c>
      <c r="C133" s="114" t="s">
        <v>90</v>
      </c>
      <c r="D133" s="115">
        <f>'0503117 Отчет об исп'!P102</f>
        <v>600000</v>
      </c>
      <c r="E133" s="105"/>
      <c r="F133" s="105"/>
      <c r="H133" s="252"/>
      <c r="I133" s="226"/>
    </row>
    <row r="134" spans="1:9" s="106" customFormat="1" ht="15.75" x14ac:dyDescent="0.2">
      <c r="A134" s="96" t="s">
        <v>634</v>
      </c>
      <c r="B134" s="252" t="s">
        <v>504</v>
      </c>
      <c r="C134" s="114"/>
      <c r="D134" s="115">
        <f>D135+D138+D148</f>
        <v>2340400</v>
      </c>
      <c r="E134" s="105"/>
      <c r="F134" s="105"/>
    </row>
    <row r="135" spans="1:9" s="106" customFormat="1" ht="35.25" customHeight="1" x14ac:dyDescent="0.2">
      <c r="A135" s="96" t="s">
        <v>503</v>
      </c>
      <c r="B135" s="252" t="s">
        <v>506</v>
      </c>
      <c r="C135" s="114"/>
      <c r="D135" s="115">
        <f>D136</f>
        <v>2340400</v>
      </c>
      <c r="E135" s="105"/>
      <c r="F135" s="105"/>
    </row>
    <row r="136" spans="1:9" s="106" customFormat="1" ht="34.5" customHeight="1" x14ac:dyDescent="0.2">
      <c r="A136" s="96" t="s">
        <v>505</v>
      </c>
      <c r="B136" s="252" t="s">
        <v>506</v>
      </c>
      <c r="C136" s="114" t="s">
        <v>90</v>
      </c>
      <c r="D136" s="115">
        <f>'0503117 Отчет об исп'!P103</f>
        <v>2340400</v>
      </c>
      <c r="E136" s="105"/>
      <c r="F136" s="105"/>
      <c r="I136" s="226"/>
    </row>
    <row r="137" spans="1:9" s="106" customFormat="1" ht="0.75" hidden="1" customHeight="1" x14ac:dyDescent="0.2">
      <c r="A137" s="96"/>
      <c r="B137" s="252"/>
      <c r="C137" s="114"/>
      <c r="D137" s="333">
        <f>'0503117 Отчет об исп'!P104</f>
        <v>0</v>
      </c>
      <c r="E137" s="105"/>
      <c r="F137" s="105"/>
    </row>
    <row r="138" spans="1:9" s="106" customFormat="1" ht="23.25" hidden="1" customHeight="1" x14ac:dyDescent="0.2">
      <c r="A138" s="96"/>
      <c r="B138" s="252"/>
      <c r="C138" s="114"/>
      <c r="D138" s="333">
        <f>'0503117 Отчет об исп'!P105</f>
        <v>0</v>
      </c>
      <c r="E138" s="105"/>
      <c r="F138" s="105"/>
    </row>
    <row r="139" spans="1:9" s="106" customFormat="1" ht="21" hidden="1" customHeight="1" x14ac:dyDescent="0.2">
      <c r="A139" s="96"/>
      <c r="B139" s="252"/>
      <c r="C139" s="114"/>
      <c r="D139" s="333">
        <f>'0503117 Отчет об исп'!P106</f>
        <v>10000</v>
      </c>
      <c r="E139" s="105"/>
      <c r="F139" s="105"/>
    </row>
    <row r="140" spans="1:9" s="106" customFormat="1" ht="19.5" hidden="1" customHeight="1" x14ac:dyDescent="0.2">
      <c r="A140" s="96"/>
      <c r="B140" s="156"/>
      <c r="C140" s="114"/>
      <c r="D140" s="333">
        <f>'0503117 Отчет об исп'!P107</f>
        <v>3668300</v>
      </c>
      <c r="E140" s="105"/>
      <c r="F140" s="105"/>
    </row>
    <row r="141" spans="1:9" s="106" customFormat="1" ht="12.75" hidden="1" customHeight="1" x14ac:dyDescent="0.2">
      <c r="A141" s="193"/>
      <c r="B141" s="178"/>
      <c r="C141" s="114"/>
      <c r="D141" s="333">
        <f>'0503117 Отчет об исп'!P108</f>
        <v>0</v>
      </c>
      <c r="E141" s="105"/>
      <c r="F141" s="105"/>
    </row>
    <row r="142" spans="1:9" s="106" customFormat="1" ht="20.25" hidden="1" customHeight="1" x14ac:dyDescent="0.2">
      <c r="A142" s="193"/>
      <c r="B142" s="178"/>
      <c r="C142" s="114"/>
      <c r="D142" s="333">
        <f>'0503117 Отчет об исп'!P109</f>
        <v>961800</v>
      </c>
      <c r="E142" s="105"/>
      <c r="F142" s="105"/>
    </row>
    <row r="143" spans="1:9" s="106" customFormat="1" ht="25.5" hidden="1" customHeight="1" x14ac:dyDescent="0.2">
      <c r="A143" s="263"/>
      <c r="B143" s="257"/>
      <c r="C143" s="250"/>
      <c r="D143" s="333">
        <f>'0503117 Отчет об исп'!P110</f>
        <v>514701.66</v>
      </c>
      <c r="E143" s="105"/>
      <c r="F143" s="105"/>
    </row>
    <row r="144" spans="1:9" s="106" customFormat="1" ht="25.5" hidden="1" customHeight="1" x14ac:dyDescent="0.2">
      <c r="A144" s="213"/>
      <c r="B144" s="147"/>
      <c r="C144" s="114"/>
      <c r="D144" s="333">
        <f>'0503117 Отчет об исп'!P111</f>
        <v>0</v>
      </c>
      <c r="E144" s="105"/>
      <c r="F144" s="105"/>
    </row>
    <row r="145" spans="1:9" s="106" customFormat="1" ht="14.25" hidden="1" customHeight="1" x14ac:dyDescent="0.2">
      <c r="A145" s="213"/>
      <c r="B145" s="147"/>
      <c r="C145" s="114"/>
      <c r="D145" s="333">
        <f>'0503117 Отчет об исп'!P112</f>
        <v>16300</v>
      </c>
      <c r="E145" s="105"/>
      <c r="F145" s="105"/>
    </row>
    <row r="146" spans="1:9" s="106" customFormat="1" ht="39.75" hidden="1" customHeight="1" thickBot="1" x14ac:dyDescent="0.25">
      <c r="A146" s="213"/>
      <c r="B146" s="264"/>
      <c r="C146" s="114"/>
      <c r="D146" s="333">
        <f>'0503117 Отчет об исп'!P113</f>
        <v>1000</v>
      </c>
      <c r="E146" s="105"/>
      <c r="F146" s="105"/>
    </row>
    <row r="147" spans="1:9" s="106" customFormat="1" ht="6.75" hidden="1" customHeight="1" x14ac:dyDescent="0.2">
      <c r="A147" s="213"/>
      <c r="B147" s="265"/>
      <c r="C147" s="114"/>
      <c r="D147" s="333">
        <v>0</v>
      </c>
      <c r="E147" s="105"/>
      <c r="F147" s="105"/>
    </row>
    <row r="148" spans="1:9" s="106" customFormat="1" ht="3" customHeight="1" x14ac:dyDescent="0.2">
      <c r="A148" s="213"/>
      <c r="B148" s="265"/>
      <c r="C148" s="114"/>
      <c r="D148" s="115">
        <v>0</v>
      </c>
      <c r="E148" s="105"/>
      <c r="F148" s="105"/>
      <c r="I148" s="226"/>
    </row>
    <row r="149" spans="1:9" s="106" customFormat="1" ht="31.5" x14ac:dyDescent="0.2">
      <c r="A149" s="101" t="s">
        <v>371</v>
      </c>
      <c r="B149" s="249" t="s">
        <v>372</v>
      </c>
      <c r="C149" s="250"/>
      <c r="D149" s="251">
        <f>D152</f>
        <v>63000</v>
      </c>
      <c r="E149" s="105"/>
      <c r="F149" s="266"/>
    </row>
    <row r="150" spans="1:9" s="106" customFormat="1" ht="15.75" x14ac:dyDescent="0.2">
      <c r="A150" s="96" t="s">
        <v>373</v>
      </c>
      <c r="B150" s="252" t="s">
        <v>374</v>
      </c>
      <c r="C150" s="114"/>
      <c r="D150" s="115">
        <f>D152</f>
        <v>63000</v>
      </c>
      <c r="E150" s="105"/>
      <c r="F150" s="105"/>
    </row>
    <row r="151" spans="1:9" s="106" customFormat="1" ht="31.5" x14ac:dyDescent="0.2">
      <c r="A151" s="96" t="s">
        <v>358</v>
      </c>
      <c r="B151" s="252" t="s">
        <v>375</v>
      </c>
      <c r="C151" s="114"/>
      <c r="D151" s="115">
        <f>D152</f>
        <v>63000</v>
      </c>
      <c r="E151" s="105"/>
      <c r="F151" s="105"/>
    </row>
    <row r="152" spans="1:9" s="106" customFormat="1" ht="15.75" x14ac:dyDescent="0.2">
      <c r="A152" s="96" t="s">
        <v>361</v>
      </c>
      <c r="B152" s="252" t="s">
        <v>375</v>
      </c>
      <c r="C152" s="114" t="s">
        <v>158</v>
      </c>
      <c r="D152" s="115">
        <f>'0503117 Отчет об исп'!P61</f>
        <v>63000</v>
      </c>
      <c r="E152" s="105"/>
      <c r="F152" s="105"/>
      <c r="I152" s="226"/>
    </row>
    <row r="153" spans="1:9" s="106" customFormat="1" ht="23.25" customHeight="1" x14ac:dyDescent="0.2">
      <c r="A153" s="101" t="s">
        <v>510</v>
      </c>
      <c r="B153" s="249" t="s">
        <v>511</v>
      </c>
      <c r="C153" s="250"/>
      <c r="D153" s="251">
        <f>D154</f>
        <v>10000</v>
      </c>
      <c r="E153" s="105"/>
      <c r="F153" s="105"/>
    </row>
    <row r="154" spans="1:9" ht="31.5" x14ac:dyDescent="0.25">
      <c r="A154" s="129" t="s">
        <v>512</v>
      </c>
      <c r="B154" s="252" t="s">
        <v>513</v>
      </c>
      <c r="C154" s="114"/>
      <c r="D154" s="115">
        <f>D155</f>
        <v>10000</v>
      </c>
    </row>
    <row r="155" spans="1:9" ht="36.75" customHeight="1" x14ac:dyDescent="0.2">
      <c r="A155" s="190" t="s">
        <v>514</v>
      </c>
      <c r="B155" s="252" t="s">
        <v>515</v>
      </c>
      <c r="C155" s="114"/>
      <c r="D155" s="115">
        <f>D156</f>
        <v>10000</v>
      </c>
    </row>
    <row r="156" spans="1:9" ht="34.5" customHeight="1" x14ac:dyDescent="0.2">
      <c r="A156" s="96" t="s">
        <v>360</v>
      </c>
      <c r="B156" s="252" t="s">
        <v>515</v>
      </c>
      <c r="C156" s="114" t="s">
        <v>90</v>
      </c>
      <c r="D156" s="115">
        <f>'0503117 Отчет об исп'!P106</f>
        <v>10000</v>
      </c>
      <c r="H156" s="252"/>
      <c r="I156" s="228"/>
    </row>
    <row r="157" spans="1:9" s="106" customFormat="1" ht="19.5" customHeight="1" x14ac:dyDescent="0.2">
      <c r="A157" s="101" t="s">
        <v>517</v>
      </c>
      <c r="B157" s="249" t="s">
        <v>518</v>
      </c>
      <c r="C157" s="250"/>
      <c r="D157" s="251">
        <f>D158+D166</f>
        <v>7013101.6600000001</v>
      </c>
      <c r="E157" s="105"/>
      <c r="F157" s="105"/>
    </row>
    <row r="158" spans="1:9" ht="18.75" customHeight="1" x14ac:dyDescent="0.2">
      <c r="A158" s="96" t="s">
        <v>519</v>
      </c>
      <c r="B158" s="252" t="s">
        <v>520</v>
      </c>
      <c r="C158" s="114"/>
      <c r="D158" s="115">
        <f>D159+D162</f>
        <v>5963101.6600000001</v>
      </c>
    </row>
    <row r="159" spans="1:9" ht="33" customHeight="1" x14ac:dyDescent="0.2">
      <c r="A159" s="96" t="s">
        <v>521</v>
      </c>
      <c r="B159" s="252" t="s">
        <v>522</v>
      </c>
      <c r="C159" s="114"/>
      <c r="D159" s="115">
        <f>D160+D161+D165+D163</f>
        <v>5963101.6600000001</v>
      </c>
    </row>
    <row r="160" spans="1:9" ht="45.75" customHeight="1" x14ac:dyDescent="0.2">
      <c r="A160" s="96" t="s">
        <v>352</v>
      </c>
      <c r="B160" s="252" t="s">
        <v>522</v>
      </c>
      <c r="C160" s="114" t="s">
        <v>353</v>
      </c>
      <c r="D160" s="115">
        <f>SUM('0503117 Отчет об исп'!P107:R109)</f>
        <v>4630100</v>
      </c>
      <c r="I160" s="228"/>
    </row>
    <row r="161" spans="1:9" ht="38.25" customHeight="1" x14ac:dyDescent="0.2">
      <c r="A161" s="96" t="s">
        <v>360</v>
      </c>
      <c r="B161" s="252" t="s">
        <v>522</v>
      </c>
      <c r="C161" s="114" t="s">
        <v>90</v>
      </c>
      <c r="D161" s="115">
        <f>'0503117 Отчет об исп'!P110+'0503117 Отчет об исп'!P115</f>
        <v>1314701.6599999999</v>
      </c>
      <c r="I161" s="228"/>
    </row>
    <row r="162" spans="1:9" ht="27" customHeight="1" x14ac:dyDescent="0.2">
      <c r="A162" s="96" t="s">
        <v>99</v>
      </c>
      <c r="B162" s="252" t="s">
        <v>525</v>
      </c>
      <c r="C162" s="114"/>
      <c r="D162" s="115">
        <f>D163</f>
        <v>0</v>
      </c>
    </row>
    <row r="163" spans="1:9" ht="22.5" customHeight="1" x14ac:dyDescent="0.2">
      <c r="A163" s="96" t="s">
        <v>360</v>
      </c>
      <c r="B163" s="252" t="s">
        <v>525</v>
      </c>
      <c r="C163" s="114" t="s">
        <v>90</v>
      </c>
      <c r="D163" s="115">
        <f>'0503117 Отчет об исп'!P111</f>
        <v>0</v>
      </c>
      <c r="I163" s="228"/>
    </row>
    <row r="164" spans="1:9" ht="23.25" hidden="1" customHeight="1" x14ac:dyDescent="0.2">
      <c r="A164" s="132"/>
      <c r="B164" s="252"/>
      <c r="C164" s="114"/>
      <c r="D164" s="115"/>
    </row>
    <row r="165" spans="1:9" ht="15.75" customHeight="1" x14ac:dyDescent="0.2">
      <c r="A165" s="132" t="s">
        <v>527</v>
      </c>
      <c r="B165" s="252" t="s">
        <v>522</v>
      </c>
      <c r="C165" s="114" t="s">
        <v>363</v>
      </c>
      <c r="D165" s="115">
        <f>'0503117 Отчет об исп'!P112+'0503117 Отчет об исп'!P113+'0503117 Отчет об исп'!P114</f>
        <v>18300</v>
      </c>
      <c r="I165" s="228"/>
    </row>
    <row r="166" spans="1:9" ht="15.75" x14ac:dyDescent="0.25">
      <c r="A166" s="200" t="s">
        <v>528</v>
      </c>
      <c r="B166" s="252" t="s">
        <v>529</v>
      </c>
      <c r="C166" s="114"/>
      <c r="D166" s="115">
        <f>D167</f>
        <v>1050000</v>
      </c>
    </row>
    <row r="167" spans="1:9" ht="31.5" x14ac:dyDescent="0.2">
      <c r="A167" s="96" t="s">
        <v>521</v>
      </c>
      <c r="B167" s="252" t="s">
        <v>530</v>
      </c>
      <c r="C167" s="114"/>
      <c r="D167" s="115">
        <f>D168+D169</f>
        <v>1050000</v>
      </c>
    </row>
    <row r="168" spans="1:9" ht="78.75" x14ac:dyDescent="0.2">
      <c r="A168" s="96" t="s">
        <v>352</v>
      </c>
      <c r="B168" s="252" t="s">
        <v>530</v>
      </c>
      <c r="C168" s="114" t="s">
        <v>353</v>
      </c>
      <c r="D168" s="115">
        <f>'0503117 Отчет об исп'!P117+'0503117 Отчет об исп'!P116</f>
        <v>1030000</v>
      </c>
      <c r="I168" s="228"/>
    </row>
    <row r="169" spans="1:9" ht="32.25" customHeight="1" x14ac:dyDescent="0.2">
      <c r="A169" s="96" t="s">
        <v>360</v>
      </c>
      <c r="B169" s="252" t="s">
        <v>530</v>
      </c>
      <c r="C169" s="114" t="s">
        <v>90</v>
      </c>
      <c r="D169" s="115">
        <f>'0503117 Отчет об исп'!P118</f>
        <v>20000</v>
      </c>
      <c r="I169" s="228"/>
    </row>
    <row r="170" spans="1:9" s="106" customFormat="1" ht="36.75" hidden="1" customHeight="1" x14ac:dyDescent="0.2">
      <c r="A170" s="101"/>
      <c r="B170" s="249"/>
      <c r="C170" s="250"/>
      <c r="D170" s="251"/>
      <c r="E170" s="105"/>
      <c r="F170" s="105"/>
    </row>
    <row r="171" spans="1:9" ht="29.25" hidden="1" customHeight="1" x14ac:dyDescent="0.2">
      <c r="A171" s="96"/>
      <c r="B171" s="252"/>
      <c r="C171" s="114"/>
      <c r="D171" s="115"/>
    </row>
    <row r="172" spans="1:9" ht="27.75" hidden="1" customHeight="1" x14ac:dyDescent="0.2">
      <c r="A172" s="96"/>
      <c r="B172" s="252"/>
      <c r="C172" s="114"/>
      <c r="D172" s="115"/>
    </row>
    <row r="173" spans="1:9" ht="36" hidden="1" customHeight="1" x14ac:dyDescent="0.2">
      <c r="A173" s="96"/>
      <c r="B173" s="252"/>
      <c r="C173" s="114"/>
      <c r="D173" s="115"/>
    </row>
    <row r="174" spans="1:9" s="106" customFormat="1" ht="15.75" x14ac:dyDescent="0.25">
      <c r="A174" s="267" t="s">
        <v>291</v>
      </c>
      <c r="B174" s="249" t="s">
        <v>544</v>
      </c>
      <c r="C174" s="250"/>
      <c r="D174" s="251">
        <f>D175+D177</f>
        <v>10000</v>
      </c>
      <c r="E174" s="105"/>
      <c r="F174" s="105"/>
    </row>
    <row r="175" spans="1:9" ht="33" customHeight="1" x14ac:dyDescent="0.2">
      <c r="A175" s="96" t="s">
        <v>545</v>
      </c>
      <c r="B175" s="252" t="s">
        <v>546</v>
      </c>
      <c r="C175" s="114"/>
      <c r="D175" s="115">
        <f>D176</f>
        <v>10000</v>
      </c>
    </row>
    <row r="176" spans="1:9" ht="31.5" x14ac:dyDescent="0.2">
      <c r="A176" s="96" t="s">
        <v>547</v>
      </c>
      <c r="B176" s="252" t="s">
        <v>548</v>
      </c>
      <c r="C176" s="114"/>
      <c r="D176" s="115">
        <f>D178</f>
        <v>10000</v>
      </c>
    </row>
    <row r="177" spans="1:253" ht="31.5" x14ac:dyDescent="0.2">
      <c r="A177" s="96" t="s">
        <v>360</v>
      </c>
      <c r="B177" s="252" t="s">
        <v>559</v>
      </c>
      <c r="C177" s="114" t="s">
        <v>90</v>
      </c>
      <c r="D177" s="115">
        <f>'0503117 Отчет об исп'!P121</f>
        <v>0</v>
      </c>
    </row>
    <row r="178" spans="1:253" ht="35.25" customHeight="1" x14ac:dyDescent="0.2">
      <c r="A178" s="96" t="s">
        <v>360</v>
      </c>
      <c r="B178" s="252" t="s">
        <v>548</v>
      </c>
      <c r="C178" s="114" t="s">
        <v>90</v>
      </c>
      <c r="D178" s="115">
        <f>'0503117 Отчет об исп'!P120</f>
        <v>10000</v>
      </c>
      <c r="I178" s="228"/>
    </row>
    <row r="179" spans="1:253" ht="15" hidden="1" customHeight="1" x14ac:dyDescent="0.2">
      <c r="A179" s="199"/>
      <c r="B179" s="114"/>
      <c r="C179" s="114"/>
      <c r="D179" s="115"/>
    </row>
    <row r="180" spans="1:253" ht="15.75" hidden="1" customHeight="1" x14ac:dyDescent="0.2">
      <c r="A180" s="199"/>
      <c r="B180" s="114"/>
      <c r="C180" s="114"/>
      <c r="D180" s="115"/>
    </row>
    <row r="181" spans="1:253" ht="49.5" hidden="1" customHeight="1" x14ac:dyDescent="0.2">
      <c r="A181" s="268"/>
      <c r="B181" s="114"/>
      <c r="C181" s="114"/>
      <c r="D181" s="115"/>
    </row>
    <row r="182" spans="1:253" ht="15" hidden="1" customHeight="1" x14ac:dyDescent="0.2">
      <c r="A182" s="199"/>
      <c r="B182" s="114"/>
      <c r="C182" s="114"/>
      <c r="D182" s="115"/>
    </row>
    <row r="183" spans="1:253" ht="409.6" hidden="1" customHeight="1" x14ac:dyDescent="0.2">
      <c r="A183" s="216"/>
      <c r="B183" s="217"/>
      <c r="C183" s="217"/>
      <c r="D183" s="218">
        <v>218348243.22999996</v>
      </c>
    </row>
    <row r="184" spans="1:253" x14ac:dyDescent="0.2">
      <c r="A184" s="269"/>
      <c r="B184" s="270"/>
      <c r="C184" s="270"/>
      <c r="D184" s="271"/>
    </row>
    <row r="185" spans="1:253" ht="18.75" x14ac:dyDescent="0.3">
      <c r="A185" s="272"/>
      <c r="B185" s="35"/>
      <c r="C185" s="35"/>
      <c r="D185" s="273"/>
      <c r="E185" s="75"/>
      <c r="F185" s="7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5"/>
      <c r="EQ185" s="35"/>
      <c r="ER185" s="35"/>
      <c r="ES185" s="35"/>
      <c r="ET185" s="35"/>
      <c r="EU185" s="35"/>
      <c r="EV185" s="35"/>
      <c r="EW185" s="35"/>
      <c r="EX185" s="35"/>
      <c r="EY185" s="35"/>
      <c r="EZ185" s="35"/>
      <c r="FA185" s="35"/>
      <c r="FB185" s="35"/>
      <c r="FC185" s="35"/>
      <c r="FD185" s="35"/>
      <c r="FE185" s="35"/>
      <c r="FF185" s="35"/>
      <c r="FG185" s="35"/>
      <c r="FH185" s="35"/>
      <c r="FI185" s="35"/>
      <c r="FJ185" s="35"/>
      <c r="FK185" s="35"/>
      <c r="FL185" s="35"/>
      <c r="FM185" s="35"/>
      <c r="FN185" s="35"/>
      <c r="FO185" s="35"/>
      <c r="FP185" s="35"/>
      <c r="FQ185" s="35"/>
      <c r="FR185" s="35"/>
      <c r="FS185" s="35"/>
      <c r="FT185" s="35"/>
      <c r="FU185" s="35"/>
      <c r="FV185" s="35"/>
      <c r="FW185" s="35"/>
      <c r="FX185" s="35"/>
      <c r="FY185" s="35"/>
      <c r="FZ185" s="35"/>
      <c r="GA185" s="35"/>
      <c r="GB185" s="35"/>
      <c r="GC185" s="35"/>
      <c r="GD185" s="35"/>
      <c r="GE185" s="35"/>
      <c r="GF185" s="35"/>
      <c r="GG185" s="35"/>
      <c r="GH185" s="35"/>
      <c r="GI185" s="35"/>
      <c r="GJ185" s="35"/>
      <c r="GK185" s="35"/>
      <c r="GL185" s="35"/>
      <c r="GM185" s="35"/>
      <c r="GN185" s="35"/>
      <c r="GO185" s="35"/>
      <c r="GP185" s="35"/>
      <c r="GQ185" s="35"/>
      <c r="GR185" s="35"/>
      <c r="GS185" s="35"/>
      <c r="GT185" s="35"/>
      <c r="GU185" s="35"/>
      <c r="GV185" s="35"/>
      <c r="GW185" s="35"/>
      <c r="GX185" s="35"/>
      <c r="GY185" s="35"/>
      <c r="GZ185" s="35"/>
      <c r="HA185" s="35"/>
      <c r="HB185" s="35"/>
      <c r="HC185" s="35"/>
      <c r="HD185" s="35"/>
      <c r="HE185" s="35"/>
      <c r="HF185" s="35"/>
      <c r="HG185" s="35"/>
      <c r="HH185" s="35"/>
      <c r="HI185" s="35"/>
      <c r="HJ185" s="35"/>
      <c r="HK185" s="35"/>
      <c r="HL185" s="35"/>
      <c r="HM185" s="35"/>
      <c r="HN185" s="35"/>
      <c r="HO185" s="35"/>
      <c r="HP185" s="35"/>
      <c r="HQ185" s="35"/>
      <c r="HR185" s="35"/>
      <c r="HS185" s="35"/>
      <c r="HT185" s="35"/>
      <c r="HU185" s="35"/>
      <c r="HV185" s="35"/>
      <c r="HW185" s="35"/>
      <c r="HX185" s="35"/>
      <c r="HY185" s="35"/>
      <c r="HZ185" s="35"/>
      <c r="IA185" s="35"/>
      <c r="IB185" s="35"/>
      <c r="IC185" s="35"/>
      <c r="ID185" s="35"/>
      <c r="IE185" s="35"/>
      <c r="IF185" s="35"/>
      <c r="IG185" s="35"/>
      <c r="IH185" s="35"/>
      <c r="II185" s="35"/>
      <c r="IJ185" s="35"/>
      <c r="IK185" s="35"/>
      <c r="IL185" s="35"/>
      <c r="IM185" s="35"/>
      <c r="IN185" s="35"/>
      <c r="IO185" s="35"/>
      <c r="IP185" s="35"/>
      <c r="IQ185" s="35"/>
      <c r="IR185" s="35"/>
      <c r="IS185" s="35"/>
    </row>
    <row r="186" spans="1:253" ht="18.75" x14ac:dyDescent="0.3">
      <c r="A186" s="272"/>
      <c r="B186" s="35"/>
      <c r="C186" s="35"/>
      <c r="D186" s="274"/>
      <c r="E186" s="75"/>
      <c r="F186" s="7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  <c r="EP186" s="35"/>
      <c r="EQ186" s="35"/>
      <c r="ER186" s="35"/>
      <c r="ES186" s="35"/>
      <c r="ET186" s="35"/>
      <c r="EU186" s="35"/>
      <c r="EV186" s="35"/>
      <c r="EW186" s="35"/>
      <c r="EX186" s="35"/>
      <c r="EY186" s="35"/>
      <c r="EZ186" s="35"/>
      <c r="FA186" s="35"/>
      <c r="FB186" s="35"/>
      <c r="FC186" s="35"/>
      <c r="FD186" s="35"/>
      <c r="FE186" s="35"/>
      <c r="FF186" s="35"/>
      <c r="FG186" s="35"/>
      <c r="FH186" s="35"/>
      <c r="FI186" s="35"/>
      <c r="FJ186" s="35"/>
      <c r="FK186" s="35"/>
      <c r="FL186" s="35"/>
      <c r="FM186" s="35"/>
      <c r="FN186" s="35"/>
      <c r="FO186" s="35"/>
      <c r="FP186" s="35"/>
      <c r="FQ186" s="35"/>
      <c r="FR186" s="35"/>
      <c r="FS186" s="35"/>
      <c r="FT186" s="35"/>
      <c r="FU186" s="35"/>
      <c r="FV186" s="35"/>
      <c r="FW186" s="35"/>
      <c r="FX186" s="35"/>
      <c r="FY186" s="35"/>
      <c r="FZ186" s="35"/>
      <c r="GA186" s="35"/>
      <c r="GB186" s="35"/>
      <c r="GC186" s="35"/>
      <c r="GD186" s="35"/>
      <c r="GE186" s="35"/>
      <c r="GF186" s="35"/>
      <c r="GG186" s="35"/>
      <c r="GH186" s="35"/>
      <c r="GI186" s="35"/>
      <c r="GJ186" s="35"/>
      <c r="GK186" s="35"/>
      <c r="GL186" s="35"/>
      <c r="GM186" s="35"/>
      <c r="GN186" s="35"/>
      <c r="GO186" s="35"/>
      <c r="GP186" s="35"/>
      <c r="GQ186" s="35"/>
      <c r="GR186" s="35"/>
      <c r="GS186" s="35"/>
      <c r="GT186" s="35"/>
      <c r="GU186" s="35"/>
      <c r="GV186" s="35"/>
      <c r="GW186" s="35"/>
      <c r="GX186" s="35"/>
      <c r="GY186" s="35"/>
      <c r="GZ186" s="35"/>
      <c r="HA186" s="35"/>
      <c r="HB186" s="35"/>
      <c r="HC186" s="35"/>
      <c r="HD186" s="35"/>
      <c r="HE186" s="35"/>
      <c r="HF186" s="35"/>
      <c r="HG186" s="35"/>
      <c r="HH186" s="35"/>
      <c r="HI186" s="35"/>
      <c r="HJ186" s="35"/>
      <c r="HK186" s="35"/>
      <c r="HL186" s="35"/>
      <c r="HM186" s="35"/>
      <c r="HN186" s="35"/>
      <c r="HO186" s="35"/>
      <c r="HP186" s="35"/>
      <c r="HQ186" s="35"/>
      <c r="HR186" s="35"/>
      <c r="HS186" s="35"/>
      <c r="HT186" s="35"/>
      <c r="HU186" s="35"/>
      <c r="HV186" s="35"/>
      <c r="HW186" s="35"/>
      <c r="HX186" s="35"/>
      <c r="HY186" s="35"/>
      <c r="HZ186" s="35"/>
      <c r="IA186" s="35"/>
      <c r="IB186" s="35"/>
      <c r="IC186" s="35"/>
      <c r="ID186" s="35"/>
      <c r="IE186" s="35"/>
      <c r="IF186" s="35"/>
      <c r="IG186" s="35"/>
      <c r="IH186" s="35"/>
      <c r="II186" s="35"/>
      <c r="IJ186" s="35"/>
      <c r="IK186" s="35"/>
      <c r="IL186" s="35"/>
      <c r="IM186" s="35"/>
      <c r="IN186" s="35"/>
      <c r="IO186" s="35"/>
      <c r="IP186" s="35"/>
      <c r="IQ186" s="35"/>
      <c r="IR186" s="35"/>
      <c r="IS186" s="35"/>
    </row>
    <row r="187" spans="1:253" ht="18.75" x14ac:dyDescent="0.3">
      <c r="A187" s="219" t="s">
        <v>635</v>
      </c>
      <c r="B187" s="221" t="s">
        <v>398</v>
      </c>
      <c r="C187" s="221"/>
      <c r="D187" s="222" t="s">
        <v>692</v>
      </c>
    </row>
  </sheetData>
  <sheetProtection selectLockedCells="1" selectUnlockedCells="1"/>
  <mergeCells count="11">
    <mergeCell ref="A1:D1"/>
    <mergeCell ref="A2:D2"/>
    <mergeCell ref="A3:D3"/>
    <mergeCell ref="A4:D4"/>
    <mergeCell ref="A5:D5"/>
    <mergeCell ref="A6:D6"/>
    <mergeCell ref="A7:D8"/>
    <mergeCell ref="A10:A11"/>
    <mergeCell ref="B10:B11"/>
    <mergeCell ref="C10:C11"/>
    <mergeCell ref="D10:D11"/>
  </mergeCells>
  <pageMargins left="0.39370078740157483" right="0.19685039370078741" top="0.55118110236220474" bottom="0.35433070866141736" header="0.31496062992125984" footer="0.51181102362204722"/>
  <pageSetup paperSize="9" firstPageNumber="0" orientation="portrait" errors="blank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данные</vt:lpstr>
      <vt:lpstr>0503117 Отчет об исп</vt:lpstr>
      <vt:lpstr>движки</vt:lpstr>
      <vt:lpstr>прил_1</vt:lpstr>
      <vt:lpstr>прил_2</vt:lpstr>
      <vt:lpstr>прил_3</vt:lpstr>
      <vt:lpstr>прил_4</vt:lpstr>
      <vt:lpstr>прил_5</vt:lpstr>
      <vt:lpstr>прил_6</vt:lpstr>
      <vt:lpstr>прил_2!Область_печати</vt:lpstr>
      <vt:lpstr>прил_3!Область_печати</vt:lpstr>
      <vt:lpstr>прил_5!Область_печати</vt:lpstr>
      <vt:lpstr>прил_6!Область_печати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Star</cp:lastModifiedBy>
  <cp:lastPrinted>2022-02-22T14:57:39Z</cp:lastPrinted>
  <dcterms:created xsi:type="dcterms:W3CDTF">2021-07-01T18:14:43Z</dcterms:created>
  <dcterms:modified xsi:type="dcterms:W3CDTF">2022-03-01T07:53:11Z</dcterms:modified>
</cp:coreProperties>
</file>